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Greater Sudbury Hydro\2020 COS\Load Forecast\"/>
    </mc:Choice>
  </mc:AlternateContent>
  <xr:revisionPtr revIDLastSave="0" documentId="8_{18320803-32A0-4792-875B-6D7427191AEA}" xr6:coauthVersionLast="45" xr6:coauthVersionMax="45" xr10:uidLastSave="{00000000-0000-0000-0000-000000000000}"/>
  <bookViews>
    <workbookView xWindow="-120" yWindow="-120" windowWidth="29040" windowHeight="15840" tabRatio="873" firstSheet="10" activeTab="20" xr2:uid="{E921502F-9442-4649-B9DC-458F9AABBA40}"/>
  </bookViews>
  <sheets>
    <sheet name="Monthly Data" sheetId="1" r:id="rId1"/>
    <sheet name="Economic" sheetId="5" r:id="rId2"/>
    <sheet name="Weather" sheetId="4" r:id="rId3"/>
    <sheet name="CDM" sheetId="6" r:id="rId4"/>
    <sheet name="2019-20 CDM" sheetId="34" r:id="rId5"/>
    <sheet name="Charts for Reasonableness" sheetId="3" r:id="rId6"/>
    <sheet name="Res PW" sheetId="24" r:id="rId7"/>
    <sheet name="Res Predicted Monthly" sheetId="25" r:id="rId8"/>
    <sheet name="GS&lt;50 OLS" sheetId="26" r:id="rId9"/>
    <sheet name="GS&lt;50 Predicted Monthly" sheetId="27" r:id="rId10"/>
    <sheet name="GS&gt;50 OLS" sheetId="28" r:id="rId11"/>
    <sheet name="GS&gt;50 Predicted Monthly" sheetId="29" r:id="rId12"/>
    <sheet name="Model Summary" sheetId="9" r:id="rId13"/>
    <sheet name="Res Normalized" sheetId="30" r:id="rId14"/>
    <sheet name="GS&lt;50 Normalized" sheetId="31" r:id="rId15"/>
    <sheet name="GS&gt;50 Normalized" sheetId="32" r:id="rId16"/>
    <sheet name="Normalized Annual Summary" sheetId="17" r:id="rId17"/>
    <sheet name="Customer Count" sheetId="18" r:id="rId18"/>
    <sheet name="kW Forecast" sheetId="21" r:id="rId19"/>
    <sheet name="CDM Adjustment" sheetId="22" r:id="rId20"/>
    <sheet name="Summary Tables" sheetId="23" r:id="rId21"/>
    <sheet name="App.2IB" sheetId="35" state="hidden" r:id="rId22"/>
    <sheet name="LRAMVA" sheetId="36" state="hidden" r:id="rId23"/>
  </sheets>
  <definedNames>
    <definedName name="_Hlk33611143" localSheetId="22">LRAMVA!$A$1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5" i="6" l="1"/>
  <c r="G12" i="36" l="1"/>
  <c r="E3" i="36"/>
  <c r="D17" i="36"/>
  <c r="D16" i="36"/>
  <c r="D14" i="36"/>
  <c r="C5" i="36" s="1"/>
  <c r="E5" i="36" s="1"/>
  <c r="D13" i="36"/>
  <c r="G13" i="36" s="1"/>
  <c r="D12" i="36"/>
  <c r="C8" i="36"/>
  <c r="E8" i="36" s="1"/>
  <c r="C7" i="36"/>
  <c r="E7" i="36" s="1"/>
  <c r="C3" i="36"/>
  <c r="D4" i="36"/>
  <c r="D5" i="36"/>
  <c r="D6" i="36"/>
  <c r="D7" i="36"/>
  <c r="D8" i="36"/>
  <c r="D3" i="36"/>
  <c r="D9" i="36" s="1"/>
  <c r="G16" i="36"/>
  <c r="G17" i="36"/>
  <c r="D15" i="36"/>
  <c r="C6" i="36" s="1"/>
  <c r="E6" i="36" s="1"/>
  <c r="F25" i="35"/>
  <c r="F22" i="35"/>
  <c r="F20" i="35"/>
  <c r="L20" i="35"/>
  <c r="N20" i="35" s="1"/>
  <c r="L21" i="35"/>
  <c r="L22" i="35"/>
  <c r="M22" i="35"/>
  <c r="N22" i="35"/>
  <c r="L23" i="35"/>
  <c r="L24" i="35"/>
  <c r="L25" i="35"/>
  <c r="M25" i="35"/>
  <c r="N25" i="35" s="1"/>
  <c r="M30" i="35"/>
  <c r="M31" i="35"/>
  <c r="M32" i="35"/>
  <c r="M10" i="35"/>
  <c r="N14" i="35"/>
  <c r="N15" i="35" s="1"/>
  <c r="S15" i="35"/>
  <c r="S14" i="35"/>
  <c r="L7" i="21"/>
  <c r="L6" i="21"/>
  <c r="Q18" i="21"/>
  <c r="K18" i="21"/>
  <c r="O74" i="6"/>
  <c r="G15" i="36" l="1"/>
  <c r="G14" i="36"/>
  <c r="C4" i="36"/>
  <c r="E4" i="36" s="1"/>
  <c r="E9" i="36" s="1"/>
  <c r="C9" i="36"/>
  <c r="I33" i="34" l="1"/>
  <c r="I32" i="34"/>
  <c r="I31" i="34"/>
  <c r="I28" i="34"/>
  <c r="I27" i="34"/>
  <c r="I26" i="34"/>
  <c r="I23" i="34"/>
  <c r="I22" i="34"/>
  <c r="I21" i="34"/>
  <c r="I18" i="34"/>
  <c r="I17" i="34"/>
  <c r="I16" i="34"/>
  <c r="I12" i="34"/>
  <c r="I13" i="34"/>
  <c r="I11" i="34"/>
  <c r="F14" i="34"/>
  <c r="I8" i="34"/>
  <c r="I7" i="34"/>
  <c r="I6" i="34"/>
  <c r="O80" i="6" l="1"/>
  <c r="T14" i="6" l="1"/>
  <c r="U14" i="6"/>
  <c r="V14" i="6"/>
  <c r="T15" i="6"/>
  <c r="U15" i="6"/>
  <c r="V15" i="6"/>
  <c r="Q14" i="6"/>
  <c r="R31" i="6"/>
  <c r="S31" i="6"/>
  <c r="R32" i="6"/>
  <c r="S32" i="6"/>
  <c r="Q30" i="6"/>
  <c r="Q15" i="6"/>
  <c r="Q12" i="6"/>
  <c r="Q13" i="6"/>
  <c r="AZ16" i="17"/>
  <c r="AZ15" i="17"/>
  <c r="J7" i="22"/>
  <c r="I7" i="22"/>
  <c r="X15" i="18"/>
  <c r="H23" i="23" l="1"/>
  <c r="H24" i="23"/>
  <c r="H25" i="23"/>
  <c r="H3" i="23"/>
  <c r="H4" i="23"/>
  <c r="H5" i="23"/>
  <c r="H6" i="23"/>
  <c r="H7" i="23"/>
  <c r="H8" i="23"/>
  <c r="E18" i="21"/>
  <c r="T15" i="18"/>
  <c r="P15" i="18"/>
  <c r="L15" i="18"/>
  <c r="H15" i="18"/>
  <c r="D15" i="18"/>
  <c r="B14" i="18"/>
  <c r="C14" i="18" s="1"/>
  <c r="D14" i="18" s="1"/>
  <c r="F14" i="18"/>
  <c r="F15" i="18" s="1"/>
  <c r="G14" i="18"/>
  <c r="H14" i="18" s="1"/>
  <c r="G15" i="18" s="1"/>
  <c r="J14" i="18"/>
  <c r="K14" i="18"/>
  <c r="L14" i="18" s="1"/>
  <c r="N14" i="18"/>
  <c r="O14" i="18"/>
  <c r="P14" i="18"/>
  <c r="O15" i="18" s="1"/>
  <c r="R14" i="18"/>
  <c r="S14" i="18"/>
  <c r="T14" i="18"/>
  <c r="V14" i="18"/>
  <c r="V15" i="18" s="1"/>
  <c r="W14" i="18"/>
  <c r="X14" i="18" s="1"/>
  <c r="B15" i="18"/>
  <c r="J15" i="18"/>
  <c r="N15" i="18"/>
  <c r="R15" i="18"/>
  <c r="S15" i="18"/>
  <c r="AG15" i="17"/>
  <c r="AQ15" i="17"/>
  <c r="AW15" i="17"/>
  <c r="AX15" i="17"/>
  <c r="AN15" i="17"/>
  <c r="AM15" i="17"/>
  <c r="AC15" i="17"/>
  <c r="AD15" i="17"/>
  <c r="T15" i="17"/>
  <c r="U15" i="17" s="1"/>
  <c r="K15" i="17"/>
  <c r="L15" i="17" s="1"/>
  <c r="B15" i="17"/>
  <c r="C15" i="17"/>
  <c r="A122" i="32"/>
  <c r="B122" i="32"/>
  <c r="C122" i="32"/>
  <c r="E122" i="32"/>
  <c r="H122" i="32"/>
  <c r="N122" i="32" s="1"/>
  <c r="J122" i="32"/>
  <c r="K122" i="32"/>
  <c r="A123" i="32"/>
  <c r="B123" i="32"/>
  <c r="C123" i="32"/>
  <c r="E123" i="32"/>
  <c r="H123" i="32"/>
  <c r="N123" i="32" s="1"/>
  <c r="J123" i="32"/>
  <c r="K123" i="32"/>
  <c r="A124" i="32"/>
  <c r="B124" i="32"/>
  <c r="C124" i="32"/>
  <c r="E124" i="32"/>
  <c r="H124" i="32"/>
  <c r="N124" i="32" s="1"/>
  <c r="J124" i="32"/>
  <c r="K124" i="32"/>
  <c r="A125" i="32"/>
  <c r="B125" i="32"/>
  <c r="C125" i="32"/>
  <c r="E125" i="32"/>
  <c r="H125" i="32"/>
  <c r="N125" i="32" s="1"/>
  <c r="J125" i="32"/>
  <c r="K125" i="32"/>
  <c r="A126" i="32"/>
  <c r="B126" i="32"/>
  <c r="C126" i="32"/>
  <c r="E126" i="32"/>
  <c r="H126" i="32"/>
  <c r="N126" i="32" s="1"/>
  <c r="J126" i="32"/>
  <c r="K126" i="32"/>
  <c r="A127" i="32"/>
  <c r="B127" i="32"/>
  <c r="C127" i="32"/>
  <c r="E127" i="32"/>
  <c r="H127" i="32"/>
  <c r="N127" i="32" s="1"/>
  <c r="J127" i="32"/>
  <c r="K127" i="32"/>
  <c r="A128" i="32"/>
  <c r="B128" i="32"/>
  <c r="C128" i="32"/>
  <c r="E128" i="32"/>
  <c r="H128" i="32"/>
  <c r="N128" i="32" s="1"/>
  <c r="J128" i="32"/>
  <c r="K128" i="32"/>
  <c r="A129" i="32"/>
  <c r="B129" i="32"/>
  <c r="C129" i="32"/>
  <c r="E129" i="32"/>
  <c r="H129" i="32"/>
  <c r="N129" i="32" s="1"/>
  <c r="J129" i="32"/>
  <c r="K129" i="32"/>
  <c r="A130" i="32"/>
  <c r="B130" i="32"/>
  <c r="C130" i="32"/>
  <c r="E130" i="32"/>
  <c r="H130" i="32"/>
  <c r="N130" i="32" s="1"/>
  <c r="J130" i="32"/>
  <c r="K130" i="32"/>
  <c r="A131" i="32"/>
  <c r="B131" i="32"/>
  <c r="C131" i="32"/>
  <c r="E131" i="32"/>
  <c r="H131" i="32"/>
  <c r="N131" i="32" s="1"/>
  <c r="J131" i="32"/>
  <c r="K131" i="32"/>
  <c r="A132" i="32"/>
  <c r="B132" i="32"/>
  <c r="C132" i="32"/>
  <c r="E132" i="32"/>
  <c r="H132" i="32"/>
  <c r="N132" i="32" s="1"/>
  <c r="J132" i="32"/>
  <c r="K132" i="32"/>
  <c r="A133" i="32"/>
  <c r="B133" i="32"/>
  <c r="C133" i="32"/>
  <c r="E133" i="32"/>
  <c r="H133" i="32"/>
  <c r="N133" i="32" s="1"/>
  <c r="J133" i="32"/>
  <c r="K133" i="32"/>
  <c r="A122" i="31"/>
  <c r="B122" i="31"/>
  <c r="C122" i="31"/>
  <c r="E122" i="31"/>
  <c r="L122" i="31" s="1"/>
  <c r="F122" i="31"/>
  <c r="G122" i="31"/>
  <c r="K122" i="31"/>
  <c r="M122" i="31"/>
  <c r="N122" i="31"/>
  <c r="A123" i="31"/>
  <c r="B123" i="31"/>
  <c r="C123" i="31"/>
  <c r="E123" i="31"/>
  <c r="F123" i="31"/>
  <c r="M123" i="31" s="1"/>
  <c r="G123" i="31"/>
  <c r="N123" i="31" s="1"/>
  <c r="K123" i="31"/>
  <c r="L123" i="31"/>
  <c r="A124" i="31"/>
  <c r="B124" i="31"/>
  <c r="C124" i="31"/>
  <c r="E124" i="31"/>
  <c r="L124" i="31" s="1"/>
  <c r="F124" i="31"/>
  <c r="G124" i="31"/>
  <c r="K124" i="31"/>
  <c r="M124" i="31"/>
  <c r="N124" i="31"/>
  <c r="A125" i="31"/>
  <c r="B125" i="31"/>
  <c r="C125" i="31"/>
  <c r="E125" i="31"/>
  <c r="F125" i="31"/>
  <c r="M125" i="31" s="1"/>
  <c r="G125" i="31"/>
  <c r="N125" i="31" s="1"/>
  <c r="K125" i="31"/>
  <c r="L125" i="31"/>
  <c r="A126" i="31"/>
  <c r="B126" i="31"/>
  <c r="C126" i="31"/>
  <c r="E126" i="31"/>
  <c r="L126" i="31" s="1"/>
  <c r="F126" i="31"/>
  <c r="G126" i="31"/>
  <c r="K126" i="31"/>
  <c r="M126" i="31"/>
  <c r="N126" i="31"/>
  <c r="A127" i="31"/>
  <c r="B127" i="31"/>
  <c r="C127" i="31"/>
  <c r="E127" i="31"/>
  <c r="F127" i="31"/>
  <c r="M127" i="31" s="1"/>
  <c r="G127" i="31"/>
  <c r="N127" i="31" s="1"/>
  <c r="K127" i="31"/>
  <c r="L127" i="31"/>
  <c r="A128" i="31"/>
  <c r="B128" i="31"/>
  <c r="C128" i="31"/>
  <c r="E128" i="31"/>
  <c r="L128" i="31" s="1"/>
  <c r="F128" i="31"/>
  <c r="G128" i="31"/>
  <c r="K128" i="31"/>
  <c r="M128" i="31"/>
  <c r="N128" i="31"/>
  <c r="A129" i="31"/>
  <c r="B129" i="31"/>
  <c r="C129" i="31"/>
  <c r="E129" i="31"/>
  <c r="F129" i="31"/>
  <c r="M129" i="31" s="1"/>
  <c r="G129" i="31"/>
  <c r="N129" i="31" s="1"/>
  <c r="K129" i="31"/>
  <c r="L129" i="31"/>
  <c r="A130" i="31"/>
  <c r="B130" i="31"/>
  <c r="C130" i="31"/>
  <c r="E130" i="31"/>
  <c r="L130" i="31" s="1"/>
  <c r="F130" i="31"/>
  <c r="G130" i="31"/>
  <c r="K130" i="31"/>
  <c r="M130" i="31"/>
  <c r="N130" i="31"/>
  <c r="A131" i="31"/>
  <c r="B131" i="31"/>
  <c r="C131" i="31"/>
  <c r="E131" i="31"/>
  <c r="F131" i="31"/>
  <c r="M131" i="31" s="1"/>
  <c r="G131" i="31"/>
  <c r="N131" i="31" s="1"/>
  <c r="K131" i="31"/>
  <c r="L131" i="31"/>
  <c r="A132" i="31"/>
  <c r="B132" i="31"/>
  <c r="C132" i="31"/>
  <c r="E132" i="31"/>
  <c r="L132" i="31" s="1"/>
  <c r="F132" i="31"/>
  <c r="G132" i="31"/>
  <c r="K132" i="31"/>
  <c r="M132" i="31"/>
  <c r="N132" i="31"/>
  <c r="A133" i="31"/>
  <c r="B133" i="31"/>
  <c r="C133" i="31"/>
  <c r="E133" i="31"/>
  <c r="F133" i="31"/>
  <c r="M133" i="31" s="1"/>
  <c r="G133" i="31"/>
  <c r="N133" i="31" s="1"/>
  <c r="K133" i="31"/>
  <c r="L133" i="31"/>
  <c r="A122" i="30"/>
  <c r="B122" i="30"/>
  <c r="C122" i="30"/>
  <c r="E122" i="30"/>
  <c r="G122" i="30"/>
  <c r="I122" i="30"/>
  <c r="K122" i="30"/>
  <c r="L122" i="30"/>
  <c r="N122" i="30"/>
  <c r="P122" i="30"/>
  <c r="A123" i="30"/>
  <c r="B123" i="30"/>
  <c r="C123" i="30"/>
  <c r="E123" i="30"/>
  <c r="G123" i="30"/>
  <c r="N123" i="30" s="1"/>
  <c r="I123" i="30"/>
  <c r="K123" i="30"/>
  <c r="L123" i="30"/>
  <c r="P123" i="30"/>
  <c r="A124" i="30"/>
  <c r="B124" i="30"/>
  <c r="C124" i="30"/>
  <c r="E124" i="30"/>
  <c r="L124" i="30" s="1"/>
  <c r="G124" i="30"/>
  <c r="I124" i="30"/>
  <c r="K124" i="30"/>
  <c r="N124" i="30"/>
  <c r="P124" i="30"/>
  <c r="A125" i="30"/>
  <c r="B125" i="30"/>
  <c r="C125" i="30"/>
  <c r="E125" i="30"/>
  <c r="G125" i="30"/>
  <c r="I125" i="30"/>
  <c r="K125" i="30"/>
  <c r="L125" i="30"/>
  <c r="N125" i="30"/>
  <c r="P125" i="30"/>
  <c r="A126" i="30"/>
  <c r="B126" i="30"/>
  <c r="C126" i="30"/>
  <c r="E126" i="30"/>
  <c r="G126" i="30"/>
  <c r="I126" i="30"/>
  <c r="K126" i="30"/>
  <c r="L126" i="30"/>
  <c r="N126" i="30"/>
  <c r="P126" i="30"/>
  <c r="A127" i="30"/>
  <c r="B127" i="30"/>
  <c r="C127" i="30"/>
  <c r="E127" i="30"/>
  <c r="G127" i="30"/>
  <c r="I127" i="30"/>
  <c r="K127" i="30"/>
  <c r="L127" i="30"/>
  <c r="N127" i="30"/>
  <c r="P127" i="30"/>
  <c r="A128" i="30"/>
  <c r="B128" i="30"/>
  <c r="C128" i="30"/>
  <c r="E128" i="30"/>
  <c r="G128" i="30"/>
  <c r="I128" i="30"/>
  <c r="K128" i="30"/>
  <c r="L128" i="30"/>
  <c r="N128" i="30"/>
  <c r="P128" i="30"/>
  <c r="A129" i="30"/>
  <c r="B129" i="30"/>
  <c r="C129" i="30"/>
  <c r="E129" i="30"/>
  <c r="G129" i="30"/>
  <c r="I129" i="30"/>
  <c r="K129" i="30"/>
  <c r="L129" i="30"/>
  <c r="N129" i="30"/>
  <c r="P129" i="30"/>
  <c r="A130" i="30"/>
  <c r="B130" i="30"/>
  <c r="C130" i="30"/>
  <c r="E130" i="30"/>
  <c r="L130" i="30" s="1"/>
  <c r="G130" i="30"/>
  <c r="I130" i="30"/>
  <c r="P130" i="30" s="1"/>
  <c r="K130" i="30"/>
  <c r="N130" i="30"/>
  <c r="A131" i="30"/>
  <c r="B131" i="30"/>
  <c r="C131" i="30"/>
  <c r="E131" i="30"/>
  <c r="G131" i="30"/>
  <c r="N131" i="30" s="1"/>
  <c r="I131" i="30"/>
  <c r="K131" i="30"/>
  <c r="L131" i="30"/>
  <c r="P131" i="30"/>
  <c r="A132" i="30"/>
  <c r="B132" i="30"/>
  <c r="C132" i="30"/>
  <c r="E132" i="30"/>
  <c r="L132" i="30" s="1"/>
  <c r="G132" i="30"/>
  <c r="I132" i="30"/>
  <c r="P132" i="30" s="1"/>
  <c r="K132" i="30"/>
  <c r="N132" i="30"/>
  <c r="A133" i="30"/>
  <c r="B133" i="30"/>
  <c r="C133" i="30"/>
  <c r="E133" i="30"/>
  <c r="G133" i="30"/>
  <c r="I133" i="30"/>
  <c r="K133" i="30"/>
  <c r="L133" i="30"/>
  <c r="N133" i="30"/>
  <c r="P133" i="30"/>
  <c r="A122" i="29"/>
  <c r="B122" i="29"/>
  <c r="C122" i="29"/>
  <c r="E122" i="29"/>
  <c r="F122" i="29"/>
  <c r="G122" i="29"/>
  <c r="H122" i="29"/>
  <c r="N122" i="29" s="1"/>
  <c r="J122" i="29"/>
  <c r="K122" i="29"/>
  <c r="L122" i="29"/>
  <c r="M122" i="29"/>
  <c r="A123" i="29"/>
  <c r="B123" i="29"/>
  <c r="C123" i="29"/>
  <c r="E123" i="29"/>
  <c r="F123" i="29"/>
  <c r="L123" i="29" s="1"/>
  <c r="G123" i="29"/>
  <c r="H123" i="29"/>
  <c r="N123" i="29" s="1"/>
  <c r="J123" i="29"/>
  <c r="K123" i="29"/>
  <c r="M123" i="29"/>
  <c r="A124" i="29"/>
  <c r="B124" i="29"/>
  <c r="C124" i="29"/>
  <c r="E124" i="29"/>
  <c r="F124" i="29"/>
  <c r="L124" i="29" s="1"/>
  <c r="G124" i="29"/>
  <c r="H124" i="29"/>
  <c r="N124" i="29" s="1"/>
  <c r="J124" i="29"/>
  <c r="K124" i="29"/>
  <c r="M124" i="29"/>
  <c r="A125" i="29"/>
  <c r="B125" i="29"/>
  <c r="C125" i="29"/>
  <c r="E125" i="29"/>
  <c r="F125" i="29"/>
  <c r="L125" i="29" s="1"/>
  <c r="G125" i="29"/>
  <c r="H125" i="29"/>
  <c r="N125" i="29" s="1"/>
  <c r="J125" i="29"/>
  <c r="K125" i="29"/>
  <c r="M125" i="29"/>
  <c r="A126" i="29"/>
  <c r="B126" i="29"/>
  <c r="C126" i="29"/>
  <c r="E126" i="29"/>
  <c r="F126" i="29"/>
  <c r="L126" i="29" s="1"/>
  <c r="G126" i="29"/>
  <c r="H126" i="29"/>
  <c r="N126" i="29" s="1"/>
  <c r="J126" i="29"/>
  <c r="K126" i="29"/>
  <c r="M126" i="29"/>
  <c r="A127" i="29"/>
  <c r="B127" i="29"/>
  <c r="C127" i="29"/>
  <c r="E127" i="29"/>
  <c r="F127" i="29"/>
  <c r="L127" i="29" s="1"/>
  <c r="G127" i="29"/>
  <c r="H127" i="29"/>
  <c r="N127" i="29" s="1"/>
  <c r="J127" i="29"/>
  <c r="K127" i="29"/>
  <c r="M127" i="29"/>
  <c r="A128" i="29"/>
  <c r="B128" i="29"/>
  <c r="C128" i="29"/>
  <c r="E128" i="29"/>
  <c r="F128" i="29"/>
  <c r="L128" i="29" s="1"/>
  <c r="G128" i="29"/>
  <c r="H128" i="29"/>
  <c r="N128" i="29" s="1"/>
  <c r="J128" i="29"/>
  <c r="K128" i="29"/>
  <c r="M128" i="29"/>
  <c r="A129" i="29"/>
  <c r="B129" i="29"/>
  <c r="C129" i="29"/>
  <c r="E129" i="29"/>
  <c r="F129" i="29"/>
  <c r="L129" i="29" s="1"/>
  <c r="G129" i="29"/>
  <c r="H129" i="29"/>
  <c r="N129" i="29" s="1"/>
  <c r="J129" i="29"/>
  <c r="K129" i="29"/>
  <c r="M129" i="29"/>
  <c r="A130" i="29"/>
  <c r="B130" i="29"/>
  <c r="C130" i="29"/>
  <c r="E130" i="29"/>
  <c r="F130" i="29"/>
  <c r="L130" i="29" s="1"/>
  <c r="G130" i="29"/>
  <c r="H130" i="29"/>
  <c r="N130" i="29" s="1"/>
  <c r="J130" i="29"/>
  <c r="K130" i="29"/>
  <c r="M130" i="29"/>
  <c r="A131" i="29"/>
  <c r="B131" i="29"/>
  <c r="C131" i="29"/>
  <c r="E131" i="29"/>
  <c r="F131" i="29"/>
  <c r="L131" i="29" s="1"/>
  <c r="G131" i="29"/>
  <c r="H131" i="29"/>
  <c r="N131" i="29" s="1"/>
  <c r="J131" i="29"/>
  <c r="K131" i="29"/>
  <c r="M131" i="29"/>
  <c r="A132" i="29"/>
  <c r="B132" i="29"/>
  <c r="C132" i="29"/>
  <c r="E132" i="29"/>
  <c r="F132" i="29"/>
  <c r="L132" i="29" s="1"/>
  <c r="G132" i="29"/>
  <c r="H132" i="29"/>
  <c r="N132" i="29" s="1"/>
  <c r="J132" i="29"/>
  <c r="K132" i="29"/>
  <c r="M132" i="29"/>
  <c r="A133" i="29"/>
  <c r="B133" i="29"/>
  <c r="C133" i="29"/>
  <c r="E133" i="29"/>
  <c r="F133" i="29"/>
  <c r="L133" i="29" s="1"/>
  <c r="G133" i="29"/>
  <c r="H133" i="29"/>
  <c r="N133" i="29" s="1"/>
  <c r="J133" i="29"/>
  <c r="K133" i="29"/>
  <c r="M133" i="29"/>
  <c r="A2" i="25"/>
  <c r="B2" i="25"/>
  <c r="C2" i="25"/>
  <c r="E2" i="25"/>
  <c r="F2" i="25"/>
  <c r="G2" i="25"/>
  <c r="N2" i="25" s="1"/>
  <c r="H2" i="25"/>
  <c r="O2" i="25" s="1"/>
  <c r="I2" i="25"/>
  <c r="K2" i="25"/>
  <c r="L2" i="25"/>
  <c r="M2" i="25"/>
  <c r="P2" i="25"/>
  <c r="A3" i="25"/>
  <c r="B3" i="25"/>
  <c r="C3" i="25"/>
  <c r="E3" i="25"/>
  <c r="L3" i="25" s="1"/>
  <c r="F3" i="25"/>
  <c r="M3" i="25" s="1"/>
  <c r="G3" i="25"/>
  <c r="H3" i="25"/>
  <c r="I3" i="25"/>
  <c r="P3" i="25" s="1"/>
  <c r="K3" i="25"/>
  <c r="N3" i="25"/>
  <c r="O3" i="25"/>
  <c r="A4" i="25"/>
  <c r="B4" i="25"/>
  <c r="C4" i="25"/>
  <c r="E4" i="25"/>
  <c r="F4" i="25"/>
  <c r="G4" i="25"/>
  <c r="N4" i="25" s="1"/>
  <c r="H4" i="25"/>
  <c r="O4" i="25" s="1"/>
  <c r="I4" i="25"/>
  <c r="K4" i="25"/>
  <c r="L4" i="25"/>
  <c r="M4" i="25"/>
  <c r="P4" i="25"/>
  <c r="A5" i="25"/>
  <c r="B5" i="25"/>
  <c r="C5" i="25"/>
  <c r="E5" i="25"/>
  <c r="L5" i="25" s="1"/>
  <c r="F5" i="25"/>
  <c r="M5" i="25" s="1"/>
  <c r="G5" i="25"/>
  <c r="H5" i="25"/>
  <c r="I5" i="25"/>
  <c r="P5" i="25" s="1"/>
  <c r="K5" i="25"/>
  <c r="N5" i="25"/>
  <c r="O5" i="25"/>
  <c r="A6" i="25"/>
  <c r="B6" i="25"/>
  <c r="C6" i="25"/>
  <c r="E6" i="25"/>
  <c r="F6" i="25"/>
  <c r="G6" i="25"/>
  <c r="N6" i="25" s="1"/>
  <c r="H6" i="25"/>
  <c r="O6" i="25" s="1"/>
  <c r="I6" i="25"/>
  <c r="K6" i="25"/>
  <c r="L6" i="25"/>
  <c r="M6" i="25"/>
  <c r="P6" i="25"/>
  <c r="A7" i="25"/>
  <c r="B7" i="25"/>
  <c r="C7" i="25"/>
  <c r="E7" i="25"/>
  <c r="L7" i="25" s="1"/>
  <c r="F7" i="25"/>
  <c r="M7" i="25" s="1"/>
  <c r="G7" i="25"/>
  <c r="H7" i="25"/>
  <c r="I7" i="25"/>
  <c r="P7" i="25" s="1"/>
  <c r="K7" i="25"/>
  <c r="N7" i="25"/>
  <c r="O7" i="25"/>
  <c r="A8" i="25"/>
  <c r="B8" i="25"/>
  <c r="C8" i="25"/>
  <c r="E8" i="25"/>
  <c r="F8" i="25"/>
  <c r="G8" i="25"/>
  <c r="N8" i="25" s="1"/>
  <c r="H8" i="25"/>
  <c r="O8" i="25" s="1"/>
  <c r="I8" i="25"/>
  <c r="K8" i="25"/>
  <c r="L8" i="25"/>
  <c r="M8" i="25"/>
  <c r="P8" i="25"/>
  <c r="A9" i="25"/>
  <c r="B9" i="25"/>
  <c r="C9" i="25"/>
  <c r="E9" i="25"/>
  <c r="L9" i="25" s="1"/>
  <c r="F9" i="25"/>
  <c r="M9" i="25" s="1"/>
  <c r="G9" i="25"/>
  <c r="H9" i="25"/>
  <c r="I9" i="25"/>
  <c r="P9" i="25" s="1"/>
  <c r="K9" i="25"/>
  <c r="N9" i="25"/>
  <c r="O9" i="25"/>
  <c r="A10" i="25"/>
  <c r="B10" i="25"/>
  <c r="C10" i="25"/>
  <c r="E10" i="25"/>
  <c r="F10" i="25"/>
  <c r="G10" i="25"/>
  <c r="N10" i="25" s="1"/>
  <c r="H10" i="25"/>
  <c r="O10" i="25" s="1"/>
  <c r="I10" i="25"/>
  <c r="K10" i="25"/>
  <c r="L10" i="25"/>
  <c r="M10" i="25"/>
  <c r="P10" i="25"/>
  <c r="A11" i="25"/>
  <c r="B11" i="25"/>
  <c r="C11" i="25"/>
  <c r="E11" i="25"/>
  <c r="L11" i="25" s="1"/>
  <c r="F11" i="25"/>
  <c r="M11" i="25" s="1"/>
  <c r="G11" i="25"/>
  <c r="H11" i="25"/>
  <c r="I11" i="25"/>
  <c r="P11" i="25" s="1"/>
  <c r="K11" i="25"/>
  <c r="N11" i="25"/>
  <c r="O11" i="25"/>
  <c r="A12" i="25"/>
  <c r="B12" i="25"/>
  <c r="C12" i="25"/>
  <c r="E12" i="25"/>
  <c r="F12" i="25"/>
  <c r="G12" i="25"/>
  <c r="N12" i="25" s="1"/>
  <c r="H12" i="25"/>
  <c r="O12" i="25" s="1"/>
  <c r="I12" i="25"/>
  <c r="K12" i="25"/>
  <c r="L12" i="25"/>
  <c r="M12" i="25"/>
  <c r="P12" i="25"/>
  <c r="A13" i="25"/>
  <c r="B13" i="25"/>
  <c r="C13" i="25"/>
  <c r="E13" i="25"/>
  <c r="L13" i="25" s="1"/>
  <c r="F13" i="25"/>
  <c r="M13" i="25" s="1"/>
  <c r="G13" i="25"/>
  <c r="H13" i="25"/>
  <c r="I13" i="25"/>
  <c r="P13" i="25" s="1"/>
  <c r="K13" i="25"/>
  <c r="N13" i="25"/>
  <c r="O13" i="25"/>
  <c r="A122" i="27"/>
  <c r="B122" i="27"/>
  <c r="C122" i="27"/>
  <c r="E122" i="27"/>
  <c r="F122" i="27"/>
  <c r="G122" i="27"/>
  <c r="N122" i="27" s="1"/>
  <c r="H122" i="27"/>
  <c r="O122" i="27" s="1"/>
  <c r="I122" i="27"/>
  <c r="K122" i="27"/>
  <c r="L122" i="27"/>
  <c r="M122" i="27"/>
  <c r="P122" i="27"/>
  <c r="A123" i="27"/>
  <c r="B123" i="27"/>
  <c r="C123" i="27"/>
  <c r="E123" i="27"/>
  <c r="L123" i="27" s="1"/>
  <c r="F123" i="27"/>
  <c r="M123" i="27" s="1"/>
  <c r="G123" i="27"/>
  <c r="H123" i="27"/>
  <c r="I123" i="27"/>
  <c r="P123" i="27" s="1"/>
  <c r="K123" i="27"/>
  <c r="N123" i="27"/>
  <c r="O123" i="27"/>
  <c r="A124" i="27"/>
  <c r="B124" i="27"/>
  <c r="C124" i="27"/>
  <c r="E124" i="27"/>
  <c r="F124" i="27"/>
  <c r="G124" i="27"/>
  <c r="N124" i="27" s="1"/>
  <c r="H124" i="27"/>
  <c r="O124" i="27" s="1"/>
  <c r="I124" i="27"/>
  <c r="K124" i="27"/>
  <c r="L124" i="27"/>
  <c r="M124" i="27"/>
  <c r="P124" i="27"/>
  <c r="A125" i="27"/>
  <c r="B125" i="27"/>
  <c r="C125" i="27"/>
  <c r="E125" i="27"/>
  <c r="L125" i="27" s="1"/>
  <c r="F125" i="27"/>
  <c r="M125" i="27" s="1"/>
  <c r="G125" i="27"/>
  <c r="H125" i="27"/>
  <c r="I125" i="27"/>
  <c r="P125" i="27" s="1"/>
  <c r="K125" i="27"/>
  <c r="N125" i="27"/>
  <c r="O125" i="27"/>
  <c r="A126" i="27"/>
  <c r="B126" i="27"/>
  <c r="C126" i="27"/>
  <c r="E126" i="27"/>
  <c r="F126" i="27"/>
  <c r="G126" i="27"/>
  <c r="N126" i="27" s="1"/>
  <c r="H126" i="27"/>
  <c r="O126" i="27" s="1"/>
  <c r="I126" i="27"/>
  <c r="K126" i="27"/>
  <c r="L126" i="27"/>
  <c r="M126" i="27"/>
  <c r="P126" i="27"/>
  <c r="A127" i="27"/>
  <c r="B127" i="27"/>
  <c r="C127" i="27"/>
  <c r="E127" i="27"/>
  <c r="L127" i="27" s="1"/>
  <c r="F127" i="27"/>
  <c r="M127" i="27" s="1"/>
  <c r="G127" i="27"/>
  <c r="H127" i="27"/>
  <c r="I127" i="27"/>
  <c r="P127" i="27" s="1"/>
  <c r="K127" i="27"/>
  <c r="N127" i="27"/>
  <c r="O127" i="27"/>
  <c r="A128" i="27"/>
  <c r="B128" i="27"/>
  <c r="C128" i="27"/>
  <c r="E128" i="27"/>
  <c r="F128" i="27"/>
  <c r="G128" i="27"/>
  <c r="N128" i="27" s="1"/>
  <c r="H128" i="27"/>
  <c r="O128" i="27" s="1"/>
  <c r="I128" i="27"/>
  <c r="K128" i="27"/>
  <c r="L128" i="27"/>
  <c r="M128" i="27"/>
  <c r="P128" i="27"/>
  <c r="A129" i="27"/>
  <c r="B129" i="27"/>
  <c r="C129" i="27"/>
  <c r="E129" i="27"/>
  <c r="L129" i="27" s="1"/>
  <c r="F129" i="27"/>
  <c r="M129" i="27" s="1"/>
  <c r="G129" i="27"/>
  <c r="H129" i="27"/>
  <c r="I129" i="27"/>
  <c r="P129" i="27" s="1"/>
  <c r="K129" i="27"/>
  <c r="N129" i="27"/>
  <c r="O129" i="27"/>
  <c r="A130" i="27"/>
  <c r="B130" i="27"/>
  <c r="C130" i="27"/>
  <c r="E130" i="27"/>
  <c r="F130" i="27"/>
  <c r="G130" i="27"/>
  <c r="N130" i="27" s="1"/>
  <c r="H130" i="27"/>
  <c r="O130" i="27" s="1"/>
  <c r="I130" i="27"/>
  <c r="K130" i="27"/>
  <c r="L130" i="27"/>
  <c r="M130" i="27"/>
  <c r="P130" i="27"/>
  <c r="A131" i="27"/>
  <c r="B131" i="27"/>
  <c r="C131" i="27"/>
  <c r="E131" i="27"/>
  <c r="L131" i="27" s="1"/>
  <c r="F131" i="27"/>
  <c r="M131" i="27" s="1"/>
  <c r="G131" i="27"/>
  <c r="H131" i="27"/>
  <c r="I131" i="27"/>
  <c r="P131" i="27" s="1"/>
  <c r="K131" i="27"/>
  <c r="N131" i="27"/>
  <c r="O131" i="27"/>
  <c r="A132" i="27"/>
  <c r="B132" i="27"/>
  <c r="C132" i="27"/>
  <c r="E132" i="27"/>
  <c r="F132" i="27"/>
  <c r="G132" i="27"/>
  <c r="N132" i="27" s="1"/>
  <c r="H132" i="27"/>
  <c r="O132" i="27" s="1"/>
  <c r="I132" i="27"/>
  <c r="K132" i="27"/>
  <c r="L132" i="27"/>
  <c r="M132" i="27"/>
  <c r="P132" i="27"/>
  <c r="A133" i="27"/>
  <c r="B133" i="27"/>
  <c r="C133" i="27"/>
  <c r="E133" i="27"/>
  <c r="L133" i="27" s="1"/>
  <c r="F133" i="27"/>
  <c r="M133" i="27" s="1"/>
  <c r="G133" i="27"/>
  <c r="H133" i="27"/>
  <c r="I133" i="27"/>
  <c r="P133" i="27" s="1"/>
  <c r="K133" i="27"/>
  <c r="N133" i="27"/>
  <c r="O133" i="27"/>
  <c r="AI122" i="1"/>
  <c r="AJ122" i="1"/>
  <c r="AK122" i="1"/>
  <c r="AL122" i="1"/>
  <c r="AM122" i="1"/>
  <c r="AN122" i="1"/>
  <c r="AO122" i="1"/>
  <c r="AQ122" i="1" s="1"/>
  <c r="AP122" i="1"/>
  <c r="AR122" i="1" s="1"/>
  <c r="AS122" i="1"/>
  <c r="AT122" i="1"/>
  <c r="AU122" i="1"/>
  <c r="AV122" i="1"/>
  <c r="AW122" i="1"/>
  <c r="AX122" i="1"/>
  <c r="AY122" i="1"/>
  <c r="AZ122" i="1"/>
  <c r="AI123" i="1"/>
  <c r="AJ123" i="1"/>
  <c r="F123" i="25" s="1"/>
  <c r="M123" i="25" s="1"/>
  <c r="AK123" i="1"/>
  <c r="AL123" i="1"/>
  <c r="AM123" i="1"/>
  <c r="AN123" i="1"/>
  <c r="AO123" i="1"/>
  <c r="AP123" i="1"/>
  <c r="AQ123" i="1"/>
  <c r="AR123" i="1"/>
  <c r="AS123" i="1"/>
  <c r="AT123" i="1"/>
  <c r="AU123" i="1"/>
  <c r="H123" i="25" s="1"/>
  <c r="O123" i="25" s="1"/>
  <c r="AV123" i="1"/>
  <c r="AW123" i="1"/>
  <c r="AX123" i="1"/>
  <c r="AY123" i="1"/>
  <c r="AZ123" i="1"/>
  <c r="AI124" i="1"/>
  <c r="AJ124" i="1"/>
  <c r="AK124" i="1"/>
  <c r="AL124" i="1"/>
  <c r="AM124" i="1"/>
  <c r="AN124" i="1"/>
  <c r="AO124" i="1"/>
  <c r="AQ124" i="1" s="1"/>
  <c r="AP124" i="1"/>
  <c r="AR124" i="1" s="1"/>
  <c r="AS124" i="1"/>
  <c r="AT124" i="1"/>
  <c r="AU124" i="1"/>
  <c r="AV124" i="1"/>
  <c r="AW124" i="1"/>
  <c r="AX124" i="1"/>
  <c r="AY124" i="1"/>
  <c r="AZ124" i="1"/>
  <c r="AI125" i="1"/>
  <c r="AJ125" i="1"/>
  <c r="AN125" i="1" s="1"/>
  <c r="AK125" i="1"/>
  <c r="AL125" i="1"/>
  <c r="AM125" i="1"/>
  <c r="AO125" i="1"/>
  <c r="AP125" i="1"/>
  <c r="AQ125" i="1"/>
  <c r="AR125" i="1"/>
  <c r="AS125" i="1"/>
  <c r="AT125" i="1"/>
  <c r="AU125" i="1"/>
  <c r="H125" i="25" s="1"/>
  <c r="O125" i="25" s="1"/>
  <c r="AV125" i="1"/>
  <c r="AW125" i="1"/>
  <c r="AX125" i="1"/>
  <c r="AY125" i="1"/>
  <c r="AZ125" i="1"/>
  <c r="AI126" i="1"/>
  <c r="AJ126" i="1"/>
  <c r="AK126" i="1"/>
  <c r="AL126" i="1"/>
  <c r="AM126" i="1"/>
  <c r="AN126" i="1"/>
  <c r="AO126" i="1"/>
  <c r="AQ126" i="1" s="1"/>
  <c r="AP126" i="1"/>
  <c r="AR126" i="1" s="1"/>
  <c r="AS126" i="1"/>
  <c r="AT126" i="1"/>
  <c r="AU126" i="1"/>
  <c r="AV126" i="1"/>
  <c r="AW126" i="1"/>
  <c r="AX126" i="1"/>
  <c r="AY126" i="1"/>
  <c r="AZ126" i="1"/>
  <c r="AI127" i="1"/>
  <c r="AM127" i="1" s="1"/>
  <c r="AJ127" i="1"/>
  <c r="F127" i="25" s="1"/>
  <c r="M127" i="25" s="1"/>
  <c r="AK127" i="1"/>
  <c r="AL127" i="1"/>
  <c r="AO127" i="1"/>
  <c r="AP127" i="1"/>
  <c r="AQ127" i="1"/>
  <c r="AR127" i="1"/>
  <c r="AS127" i="1"/>
  <c r="AT127" i="1"/>
  <c r="AU127" i="1"/>
  <c r="H127" i="25" s="1"/>
  <c r="O127" i="25" s="1"/>
  <c r="AV127" i="1"/>
  <c r="AW127" i="1"/>
  <c r="AX127" i="1"/>
  <c r="AY127" i="1"/>
  <c r="AZ127" i="1"/>
  <c r="AI128" i="1"/>
  <c r="AJ128" i="1"/>
  <c r="AK128" i="1"/>
  <c r="AL128" i="1"/>
  <c r="AM128" i="1"/>
  <c r="AN128" i="1"/>
  <c r="AO128" i="1"/>
  <c r="AQ128" i="1" s="1"/>
  <c r="AP128" i="1"/>
  <c r="AR128" i="1" s="1"/>
  <c r="AS128" i="1"/>
  <c r="AT128" i="1"/>
  <c r="AU128" i="1"/>
  <c r="AV128" i="1"/>
  <c r="AW128" i="1"/>
  <c r="AX128" i="1"/>
  <c r="AY128" i="1"/>
  <c r="AZ128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H129" i="25" s="1"/>
  <c r="O129" i="25" s="1"/>
  <c r="AV129" i="1"/>
  <c r="AW129" i="1"/>
  <c r="AX129" i="1"/>
  <c r="AY129" i="1"/>
  <c r="AZ129" i="1"/>
  <c r="AI130" i="1"/>
  <c r="AJ130" i="1"/>
  <c r="AK130" i="1"/>
  <c r="AL130" i="1"/>
  <c r="AM130" i="1"/>
  <c r="AN130" i="1"/>
  <c r="AO130" i="1"/>
  <c r="AQ130" i="1" s="1"/>
  <c r="AP130" i="1"/>
  <c r="AR130" i="1" s="1"/>
  <c r="AS130" i="1"/>
  <c r="AT130" i="1"/>
  <c r="AU130" i="1"/>
  <c r="AV130" i="1"/>
  <c r="AW130" i="1"/>
  <c r="AX130" i="1"/>
  <c r="AY130" i="1"/>
  <c r="AZ130" i="1"/>
  <c r="AI131" i="1"/>
  <c r="AJ131" i="1"/>
  <c r="F131" i="25" s="1"/>
  <c r="M131" i="25" s="1"/>
  <c r="AK131" i="1"/>
  <c r="AL131" i="1"/>
  <c r="AM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AI132" i="1"/>
  <c r="AJ132" i="1"/>
  <c r="AK132" i="1"/>
  <c r="AL132" i="1"/>
  <c r="AM132" i="1"/>
  <c r="AN132" i="1"/>
  <c r="AO132" i="1"/>
  <c r="AQ132" i="1" s="1"/>
  <c r="AP132" i="1"/>
  <c r="AR132" i="1" s="1"/>
  <c r="AS132" i="1"/>
  <c r="AT132" i="1"/>
  <c r="AU132" i="1"/>
  <c r="AV132" i="1"/>
  <c r="AW132" i="1"/>
  <c r="AX132" i="1"/>
  <c r="AY132" i="1"/>
  <c r="AZ132" i="1"/>
  <c r="AI133" i="1"/>
  <c r="AJ133" i="1"/>
  <c r="F133" i="25" s="1"/>
  <c r="M133" i="25" s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CG52" i="4"/>
  <c r="CH52" i="4"/>
  <c r="CI52" i="4"/>
  <c r="CJ52" i="4"/>
  <c r="CK52" i="4"/>
  <c r="CL52" i="4"/>
  <c r="CM52" i="4"/>
  <c r="CN52" i="4"/>
  <c r="CO52" i="4"/>
  <c r="CP52" i="4"/>
  <c r="CQ52" i="4"/>
  <c r="CF52" i="4"/>
  <c r="BP52" i="4"/>
  <c r="BQ52" i="4"/>
  <c r="BR52" i="4"/>
  <c r="BS52" i="4"/>
  <c r="BT52" i="4"/>
  <c r="BU52" i="4"/>
  <c r="BV52" i="4"/>
  <c r="BW52" i="4"/>
  <c r="BX52" i="4"/>
  <c r="BY52" i="4"/>
  <c r="BZ52" i="4"/>
  <c r="CA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T52" i="4"/>
  <c r="U52" i="4"/>
  <c r="V52" i="4"/>
  <c r="W52" i="4"/>
  <c r="X52" i="4"/>
  <c r="Y52" i="4"/>
  <c r="Z52" i="4"/>
  <c r="AA52" i="4"/>
  <c r="AB52" i="4"/>
  <c r="AC52" i="4"/>
  <c r="AD52" i="4"/>
  <c r="AE52" i="4"/>
  <c r="T25" i="4"/>
  <c r="U25" i="4"/>
  <c r="V25" i="4"/>
  <c r="W25" i="4"/>
  <c r="X25" i="4"/>
  <c r="Y25" i="4"/>
  <c r="Z25" i="4"/>
  <c r="AA25" i="4"/>
  <c r="AB25" i="4"/>
  <c r="AC25" i="4"/>
  <c r="AD25" i="4"/>
  <c r="AE25" i="4"/>
  <c r="BA122" i="1"/>
  <c r="BB122" i="1"/>
  <c r="BC122" i="1"/>
  <c r="BD122" i="1"/>
  <c r="BE122" i="1"/>
  <c r="BF122" i="1"/>
  <c r="BG122" i="1"/>
  <c r="BA123" i="1"/>
  <c r="I123" i="25" s="1"/>
  <c r="P123" i="25" s="1"/>
  <c r="BB123" i="1"/>
  <c r="BC123" i="1"/>
  <c r="BD123" i="1"/>
  <c r="BE123" i="1"/>
  <c r="BF123" i="1"/>
  <c r="BG123" i="1"/>
  <c r="BA124" i="1"/>
  <c r="BB124" i="1"/>
  <c r="BC124" i="1"/>
  <c r="BD124" i="1"/>
  <c r="BE124" i="1"/>
  <c r="BF124" i="1"/>
  <c r="BG124" i="1"/>
  <c r="BA125" i="1"/>
  <c r="BB125" i="1"/>
  <c r="BC125" i="1"/>
  <c r="BD125" i="1"/>
  <c r="BE125" i="1"/>
  <c r="BF125" i="1"/>
  <c r="BG125" i="1"/>
  <c r="BA126" i="1"/>
  <c r="BB126" i="1"/>
  <c r="BC126" i="1"/>
  <c r="BD126" i="1"/>
  <c r="BE126" i="1"/>
  <c r="BF126" i="1"/>
  <c r="BG126" i="1"/>
  <c r="BA127" i="1"/>
  <c r="I127" i="25" s="1"/>
  <c r="P127" i="25" s="1"/>
  <c r="BB127" i="1"/>
  <c r="BC127" i="1"/>
  <c r="BD127" i="1"/>
  <c r="BE127" i="1"/>
  <c r="BF127" i="1"/>
  <c r="BG127" i="1"/>
  <c r="BA128" i="1"/>
  <c r="BB128" i="1"/>
  <c r="BC128" i="1"/>
  <c r="BD128" i="1"/>
  <c r="BE128" i="1"/>
  <c r="BF128" i="1"/>
  <c r="BG128" i="1"/>
  <c r="BA129" i="1"/>
  <c r="BB129" i="1"/>
  <c r="BC129" i="1"/>
  <c r="BD129" i="1"/>
  <c r="BE129" i="1"/>
  <c r="BF129" i="1"/>
  <c r="BG129" i="1"/>
  <c r="BA130" i="1"/>
  <c r="BB130" i="1"/>
  <c r="BC130" i="1"/>
  <c r="BD130" i="1"/>
  <c r="BE130" i="1"/>
  <c r="BF130" i="1"/>
  <c r="BG130" i="1"/>
  <c r="BA131" i="1"/>
  <c r="I131" i="25" s="1"/>
  <c r="P131" i="25" s="1"/>
  <c r="BB131" i="1"/>
  <c r="BC131" i="1"/>
  <c r="BD131" i="1"/>
  <c r="BE131" i="1"/>
  <c r="BF131" i="1"/>
  <c r="BG131" i="1"/>
  <c r="BA132" i="1"/>
  <c r="I132" i="25" s="1"/>
  <c r="P132" i="25" s="1"/>
  <c r="BB132" i="1"/>
  <c r="BC132" i="1"/>
  <c r="BD132" i="1"/>
  <c r="BE132" i="1"/>
  <c r="BF132" i="1"/>
  <c r="BG132" i="1"/>
  <c r="BA133" i="1"/>
  <c r="I133" i="25" s="1"/>
  <c r="P133" i="25" s="1"/>
  <c r="BB133" i="1"/>
  <c r="BC133" i="1"/>
  <c r="BD133" i="1"/>
  <c r="BE133" i="1"/>
  <c r="BF133" i="1"/>
  <c r="BG133" i="1"/>
  <c r="R10" i="5"/>
  <c r="R9" i="5"/>
  <c r="R6" i="5"/>
  <c r="R5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CD122" i="1"/>
  <c r="CD123" i="1"/>
  <c r="CD124" i="1"/>
  <c r="CD125" i="1"/>
  <c r="CD126" i="1"/>
  <c r="CD127" i="1"/>
  <c r="CD128" i="1"/>
  <c r="CD129" i="1"/>
  <c r="CD130" i="1"/>
  <c r="CD131" i="1"/>
  <c r="CD132" i="1"/>
  <c r="CD133" i="1"/>
  <c r="A122" i="25"/>
  <c r="B122" i="25"/>
  <c r="C122" i="25"/>
  <c r="E122" i="25"/>
  <c r="L122" i="25" s="1"/>
  <c r="F122" i="25"/>
  <c r="M122" i="25" s="1"/>
  <c r="G122" i="25"/>
  <c r="N122" i="25" s="1"/>
  <c r="H122" i="25"/>
  <c r="O122" i="25" s="1"/>
  <c r="I122" i="25"/>
  <c r="P122" i="25" s="1"/>
  <c r="K122" i="25"/>
  <c r="A123" i="25"/>
  <c r="B123" i="25"/>
  <c r="C123" i="25"/>
  <c r="E123" i="25"/>
  <c r="L123" i="25" s="1"/>
  <c r="G123" i="25"/>
  <c r="K123" i="25"/>
  <c r="N123" i="25"/>
  <c r="A124" i="25"/>
  <c r="B124" i="25"/>
  <c r="C124" i="25"/>
  <c r="E124" i="25"/>
  <c r="L124" i="25" s="1"/>
  <c r="F124" i="25"/>
  <c r="M124" i="25" s="1"/>
  <c r="G124" i="25"/>
  <c r="N124" i="25" s="1"/>
  <c r="H124" i="25"/>
  <c r="O124" i="25" s="1"/>
  <c r="I124" i="25"/>
  <c r="P124" i="25" s="1"/>
  <c r="K124" i="25"/>
  <c r="A125" i="25"/>
  <c r="B125" i="25"/>
  <c r="C125" i="25"/>
  <c r="E125" i="25"/>
  <c r="L125" i="25" s="1"/>
  <c r="F125" i="25"/>
  <c r="M125" i="25" s="1"/>
  <c r="G125" i="25"/>
  <c r="N125" i="25" s="1"/>
  <c r="I125" i="25"/>
  <c r="P125" i="25" s="1"/>
  <c r="K125" i="25"/>
  <c r="A126" i="25"/>
  <c r="B126" i="25"/>
  <c r="C126" i="25"/>
  <c r="E126" i="25"/>
  <c r="L126" i="25" s="1"/>
  <c r="F126" i="25"/>
  <c r="M126" i="25" s="1"/>
  <c r="G126" i="25"/>
  <c r="N126" i="25" s="1"/>
  <c r="H126" i="25"/>
  <c r="O126" i="25" s="1"/>
  <c r="I126" i="25"/>
  <c r="P126" i="25" s="1"/>
  <c r="K126" i="25"/>
  <c r="A127" i="25"/>
  <c r="B127" i="25"/>
  <c r="C127" i="25"/>
  <c r="E127" i="25"/>
  <c r="L127" i="25" s="1"/>
  <c r="G127" i="25"/>
  <c r="N127" i="25" s="1"/>
  <c r="K127" i="25"/>
  <c r="A128" i="25"/>
  <c r="B128" i="25"/>
  <c r="C128" i="25"/>
  <c r="E128" i="25"/>
  <c r="L128" i="25" s="1"/>
  <c r="F128" i="25"/>
  <c r="M128" i="25" s="1"/>
  <c r="G128" i="25"/>
  <c r="N128" i="25" s="1"/>
  <c r="H128" i="25"/>
  <c r="O128" i="25" s="1"/>
  <c r="I128" i="25"/>
  <c r="P128" i="25" s="1"/>
  <c r="K128" i="25"/>
  <c r="A129" i="25"/>
  <c r="B129" i="25"/>
  <c r="C129" i="25"/>
  <c r="E129" i="25"/>
  <c r="L129" i="25" s="1"/>
  <c r="F129" i="25"/>
  <c r="M129" i="25" s="1"/>
  <c r="G129" i="25"/>
  <c r="N129" i="25" s="1"/>
  <c r="I129" i="25"/>
  <c r="P129" i="25" s="1"/>
  <c r="K129" i="25"/>
  <c r="A130" i="25"/>
  <c r="B130" i="25"/>
  <c r="C130" i="25"/>
  <c r="E130" i="25"/>
  <c r="L130" i="25" s="1"/>
  <c r="F130" i="25"/>
  <c r="M130" i="25" s="1"/>
  <c r="G130" i="25"/>
  <c r="N130" i="25" s="1"/>
  <c r="H130" i="25"/>
  <c r="O130" i="25" s="1"/>
  <c r="I130" i="25"/>
  <c r="P130" i="25" s="1"/>
  <c r="K130" i="25"/>
  <c r="A131" i="25"/>
  <c r="B131" i="25"/>
  <c r="C131" i="25"/>
  <c r="E131" i="25"/>
  <c r="L131" i="25" s="1"/>
  <c r="G131" i="25"/>
  <c r="H131" i="25"/>
  <c r="O131" i="25" s="1"/>
  <c r="K131" i="25"/>
  <c r="N131" i="25"/>
  <c r="A132" i="25"/>
  <c r="B132" i="25"/>
  <c r="C132" i="25"/>
  <c r="E132" i="25"/>
  <c r="F132" i="25"/>
  <c r="M132" i="25" s="1"/>
  <c r="G132" i="25"/>
  <c r="N132" i="25" s="1"/>
  <c r="H132" i="25"/>
  <c r="O132" i="25" s="1"/>
  <c r="K132" i="25"/>
  <c r="L132" i="25"/>
  <c r="A133" i="25"/>
  <c r="B133" i="25"/>
  <c r="C133" i="25"/>
  <c r="E133" i="25"/>
  <c r="L133" i="25" s="1"/>
  <c r="G133" i="25"/>
  <c r="N133" i="25" s="1"/>
  <c r="H133" i="25"/>
  <c r="O133" i="25" s="1"/>
  <c r="K133" i="25"/>
  <c r="E122" i="1"/>
  <c r="F122" i="1" s="1"/>
  <c r="E123" i="1"/>
  <c r="F123" i="1" s="1"/>
  <c r="D123" i="25" s="1"/>
  <c r="E124" i="1"/>
  <c r="F124" i="1" s="1"/>
  <c r="E125" i="1"/>
  <c r="F125" i="1" s="1"/>
  <c r="CC125" i="1" s="1"/>
  <c r="E126" i="1"/>
  <c r="F126" i="1" s="1"/>
  <c r="E127" i="1"/>
  <c r="F127" i="1" s="1"/>
  <c r="CC127" i="1" s="1"/>
  <c r="E128" i="1"/>
  <c r="F128" i="1" s="1"/>
  <c r="E129" i="1"/>
  <c r="F129" i="1" s="1"/>
  <c r="D129" i="30" s="1"/>
  <c r="E130" i="1"/>
  <c r="F130" i="1" s="1"/>
  <c r="E131" i="1"/>
  <c r="F131" i="1" s="1"/>
  <c r="CC131" i="1" s="1"/>
  <c r="E132" i="1"/>
  <c r="F132" i="1" s="1"/>
  <c r="E133" i="1"/>
  <c r="F133" i="1" s="1"/>
  <c r="D133" i="30" s="1"/>
  <c r="AD122" i="1"/>
  <c r="AE122" i="1" s="1"/>
  <c r="AD123" i="1"/>
  <c r="AE123" i="1" s="1"/>
  <c r="AD124" i="1"/>
  <c r="AE124" i="1" s="1"/>
  <c r="AD125" i="1"/>
  <c r="AE125" i="1" s="1"/>
  <c r="AD126" i="1"/>
  <c r="AE126" i="1" s="1"/>
  <c r="AD127" i="1"/>
  <c r="AE127" i="1" s="1"/>
  <c r="AD128" i="1"/>
  <c r="AE128" i="1" s="1"/>
  <c r="AD129" i="1"/>
  <c r="AE129" i="1" s="1"/>
  <c r="AD130" i="1"/>
  <c r="AE130" i="1" s="1"/>
  <c r="AD131" i="1"/>
  <c r="AE131" i="1" s="1"/>
  <c r="AD132" i="1"/>
  <c r="AE132" i="1" s="1"/>
  <c r="AD133" i="1"/>
  <c r="AE133" i="1" s="1"/>
  <c r="AA122" i="1"/>
  <c r="AB122" i="1" s="1"/>
  <c r="AA123" i="1"/>
  <c r="AB123" i="1" s="1"/>
  <c r="AA124" i="1"/>
  <c r="AB124" i="1" s="1"/>
  <c r="AA125" i="1"/>
  <c r="AB125" i="1" s="1"/>
  <c r="AA126" i="1"/>
  <c r="AB126" i="1" s="1"/>
  <c r="AA127" i="1"/>
  <c r="AB127" i="1" s="1"/>
  <c r="AA128" i="1"/>
  <c r="AB128" i="1" s="1"/>
  <c r="AA129" i="1"/>
  <c r="AB129" i="1" s="1"/>
  <c r="AA130" i="1"/>
  <c r="AB130" i="1" s="1"/>
  <c r="AA131" i="1"/>
  <c r="AB131" i="1" s="1"/>
  <c r="AA132" i="1"/>
  <c r="AB132" i="1" s="1"/>
  <c r="AA133" i="1"/>
  <c r="AB133" i="1" s="1"/>
  <c r="W122" i="1"/>
  <c r="X122" i="1" s="1"/>
  <c r="W123" i="1"/>
  <c r="X123" i="1" s="1"/>
  <c r="W124" i="1"/>
  <c r="X124" i="1" s="1"/>
  <c r="W125" i="1"/>
  <c r="X125" i="1" s="1"/>
  <c r="W126" i="1"/>
  <c r="X126" i="1" s="1"/>
  <c r="W127" i="1"/>
  <c r="X127" i="1" s="1"/>
  <c r="W128" i="1"/>
  <c r="X128" i="1" s="1"/>
  <c r="W129" i="1"/>
  <c r="X129" i="1" s="1"/>
  <c r="W130" i="1"/>
  <c r="X130" i="1" s="1"/>
  <c r="W131" i="1"/>
  <c r="X131" i="1" s="1"/>
  <c r="W132" i="1"/>
  <c r="X132" i="1" s="1"/>
  <c r="W133" i="1"/>
  <c r="X133" i="1" s="1"/>
  <c r="T122" i="1"/>
  <c r="T123" i="1"/>
  <c r="U123" i="1" s="1"/>
  <c r="T124" i="1"/>
  <c r="U124" i="1" s="1"/>
  <c r="T125" i="1"/>
  <c r="U125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2" i="1"/>
  <c r="U132" i="1" s="1"/>
  <c r="T133" i="1"/>
  <c r="U133" i="1" s="1"/>
  <c r="Q123" i="27" l="1"/>
  <c r="AE15" i="17"/>
  <c r="AJ15" i="17" s="1"/>
  <c r="D130" i="30"/>
  <c r="D130" i="25"/>
  <c r="CC130" i="1"/>
  <c r="D126" i="30"/>
  <c r="CC126" i="1"/>
  <c r="D126" i="25"/>
  <c r="E15" i="17"/>
  <c r="D122" i="30"/>
  <c r="CC122" i="1"/>
  <c r="D122" i="25"/>
  <c r="CC132" i="1"/>
  <c r="D132" i="25"/>
  <c r="D132" i="30"/>
  <c r="CC128" i="1"/>
  <c r="D128" i="25"/>
  <c r="D128" i="30"/>
  <c r="CC124" i="1"/>
  <c r="D124" i="25"/>
  <c r="D124" i="30"/>
  <c r="CC133" i="1"/>
  <c r="CC129" i="1"/>
  <c r="D127" i="30"/>
  <c r="U122" i="1"/>
  <c r="D129" i="25"/>
  <c r="D125" i="25"/>
  <c r="D15" i="17"/>
  <c r="H15" i="17" s="1"/>
  <c r="D131" i="30"/>
  <c r="D125" i="30"/>
  <c r="D123" i="30"/>
  <c r="AO15" i="17"/>
  <c r="AT15" i="17" s="1"/>
  <c r="D131" i="25"/>
  <c r="D127" i="25"/>
  <c r="CC123" i="1"/>
  <c r="D133" i="25"/>
  <c r="O132" i="29"/>
  <c r="O128" i="29"/>
  <c r="O124" i="29"/>
  <c r="O133" i="29"/>
  <c r="O129" i="29"/>
  <c r="O125" i="29"/>
  <c r="O122" i="29"/>
  <c r="Q126" i="27"/>
  <c r="Q133" i="27"/>
  <c r="Q132" i="27"/>
  <c r="Q130" i="27"/>
  <c r="Q125" i="27"/>
  <c r="Q124" i="27"/>
  <c r="Q5" i="25"/>
  <c r="Q4" i="25"/>
  <c r="Q11" i="25"/>
  <c r="Q3" i="25"/>
  <c r="Q9" i="25"/>
  <c r="H26" i="23"/>
  <c r="H9" i="23"/>
  <c r="W15" i="18"/>
  <c r="C15" i="18"/>
  <c r="K15" i="18"/>
  <c r="AY15" i="17"/>
  <c r="O130" i="29"/>
  <c r="O126" i="29"/>
  <c r="O131" i="29"/>
  <c r="O127" i="29"/>
  <c r="O123" i="29"/>
  <c r="Q2" i="25"/>
  <c r="Q8" i="25"/>
  <c r="Q13" i="25"/>
  <c r="Q10" i="25"/>
  <c r="Q12" i="25"/>
  <c r="Q7" i="25"/>
  <c r="Q6" i="25"/>
  <c r="Q129" i="27"/>
  <c r="Q128" i="27"/>
  <c r="Q131" i="27"/>
  <c r="Q122" i="27"/>
  <c r="Q127" i="27"/>
  <c r="AN127" i="1"/>
  <c r="AN131" i="1"/>
  <c r="CS52" i="4"/>
  <c r="CC52" i="4"/>
  <c r="BM52" i="4"/>
  <c r="AW52" i="4"/>
  <c r="CS25" i="4"/>
  <c r="CC25" i="4"/>
  <c r="AW25" i="4"/>
  <c r="AG52" i="4"/>
  <c r="AG25" i="4"/>
  <c r="Q123" i="25"/>
  <c r="R123" i="25" s="1"/>
  <c r="S123" i="25" s="1"/>
  <c r="Q131" i="25"/>
  <c r="Q129" i="25"/>
  <c r="Q133" i="25"/>
  <c r="Q125" i="25"/>
  <c r="Q124" i="25"/>
  <c r="Q130" i="25"/>
  <c r="Q122" i="25"/>
  <c r="Q128" i="25"/>
  <c r="Q132" i="25"/>
  <c r="R132" i="25" s="1"/>
  <c r="S132" i="25" s="1"/>
  <c r="Q127" i="25"/>
  <c r="Q126" i="25"/>
  <c r="AF15" i="17" l="1"/>
  <c r="AH15" i="17" s="1"/>
  <c r="R128" i="25"/>
  <c r="S128" i="25" s="1"/>
  <c r="R125" i="25"/>
  <c r="S125" i="25" s="1"/>
  <c r="R126" i="25"/>
  <c r="S126" i="25" s="1"/>
  <c r="R133" i="25"/>
  <c r="S133" i="25" s="1"/>
  <c r="R130" i="25"/>
  <c r="S130" i="25" s="1"/>
  <c r="R131" i="25"/>
  <c r="S131" i="25" s="1"/>
  <c r="R124" i="25"/>
  <c r="S124" i="25" s="1"/>
  <c r="R127" i="25"/>
  <c r="S127" i="25" s="1"/>
  <c r="R129" i="25"/>
  <c r="S129" i="25" s="1"/>
  <c r="C14" i="9"/>
  <c r="AP15" i="17"/>
  <c r="AR15" i="17" s="1"/>
  <c r="AS15" i="17" s="1"/>
  <c r="AU15" i="17" s="1"/>
  <c r="O18" i="21" s="1"/>
  <c r="N14" i="9"/>
  <c r="I14" i="9"/>
  <c r="R122" i="25"/>
  <c r="S122" i="25" s="1"/>
  <c r="D14" i="9"/>
  <c r="AI15" i="17"/>
  <c r="AK15" i="17" s="1"/>
  <c r="I18" i="21" s="1"/>
  <c r="BA15" i="17"/>
  <c r="E14" i="9" l="1"/>
  <c r="C90" i="6" l="1"/>
  <c r="D43" i="35" l="1"/>
  <c r="D30" i="35"/>
  <c r="D38" i="35" s="1"/>
  <c r="D34" i="35"/>
  <c r="D42" i="35" s="1"/>
  <c r="G26" i="35"/>
  <c r="D25" i="35"/>
  <c r="D24" i="35"/>
  <c r="D33" i="35" s="1"/>
  <c r="D41" i="35" s="1"/>
  <c r="D23" i="35"/>
  <c r="D32" i="35" s="1"/>
  <c r="D40" i="35" s="1"/>
  <c r="D22" i="35"/>
  <c r="D31" i="35" s="1"/>
  <c r="D39" i="35" s="1"/>
  <c r="D21" i="35"/>
  <c r="D20" i="35"/>
  <c r="D29" i="35" s="1"/>
  <c r="D37" i="35" s="1"/>
  <c r="G1" i="32" l="1"/>
  <c r="F1" i="32"/>
  <c r="I1" i="31"/>
  <c r="H1" i="31"/>
  <c r="F1" i="30"/>
  <c r="H1" i="30"/>
  <c r="AG9" i="35" l="1"/>
  <c r="AG10" i="35"/>
  <c r="AB9" i="35"/>
  <c r="AB10" i="35"/>
  <c r="W9" i="35"/>
  <c r="W10" i="35"/>
  <c r="R9" i="35"/>
  <c r="R10" i="35"/>
  <c r="M9" i="35"/>
  <c r="H9" i="35"/>
  <c r="H10" i="35"/>
  <c r="Q6" i="35"/>
  <c r="V6" i="35" s="1"/>
  <c r="AA6" i="35" s="1"/>
  <c r="AF6" i="35" s="1"/>
  <c r="L10" i="35"/>
  <c r="Q10" i="35" s="1"/>
  <c r="V10" i="35" s="1"/>
  <c r="AA10" i="35" s="1"/>
  <c r="AF10" i="35" s="1"/>
  <c r="L6" i="35"/>
  <c r="G4" i="35"/>
  <c r="L4" i="35" s="1"/>
  <c r="Q4" i="35" s="1"/>
  <c r="V4" i="35" s="1"/>
  <c r="AA4" i="35" s="1"/>
  <c r="AF4" i="35" s="1"/>
  <c r="G5" i="35"/>
  <c r="L5" i="35" s="1"/>
  <c r="Q5" i="35" s="1"/>
  <c r="V5" i="35" s="1"/>
  <c r="AA5" i="35" s="1"/>
  <c r="AF5" i="35" s="1"/>
  <c r="G6" i="35"/>
  <c r="G7" i="35"/>
  <c r="L7" i="35" s="1"/>
  <c r="Q7" i="35" s="1"/>
  <c r="V7" i="35" s="1"/>
  <c r="AA7" i="35" s="1"/>
  <c r="AF7" i="35" s="1"/>
  <c r="G8" i="35"/>
  <c r="L8" i="35" s="1"/>
  <c r="Q8" i="35" s="1"/>
  <c r="V8" i="35" s="1"/>
  <c r="AA8" i="35" s="1"/>
  <c r="AF8" i="35" s="1"/>
  <c r="G9" i="35"/>
  <c r="L9" i="35" s="1"/>
  <c r="Q9" i="35" s="1"/>
  <c r="V9" i="35" s="1"/>
  <c r="AA9" i="35" s="1"/>
  <c r="AF9" i="35" s="1"/>
  <c r="G10" i="35"/>
  <c r="G3" i="35"/>
  <c r="L3" i="35" s="1"/>
  <c r="Q3" i="35" s="1"/>
  <c r="V3" i="35" s="1"/>
  <c r="AA3" i="35" s="1"/>
  <c r="AF3" i="35" s="1"/>
  <c r="C9" i="35" l="1"/>
  <c r="C10" i="35"/>
  <c r="O67" i="6"/>
  <c r="C92" i="6" l="1"/>
  <c r="C91" i="6"/>
  <c r="AX3" i="1" l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" i="1"/>
  <c r="AX2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2" i="1"/>
  <c r="AV1" i="1"/>
  <c r="CF33" i="4"/>
  <c r="CG33" i="4"/>
  <c r="CH33" i="4"/>
  <c r="CI33" i="4"/>
  <c r="CJ33" i="4"/>
  <c r="CK33" i="4"/>
  <c r="CL33" i="4"/>
  <c r="CM33" i="4"/>
  <c r="CN33" i="4"/>
  <c r="CO33" i="4"/>
  <c r="CP33" i="4"/>
  <c r="CQ33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F42" i="4"/>
  <c r="CG42" i="4"/>
  <c r="CH42" i="4"/>
  <c r="CI42" i="4"/>
  <c r="CJ42" i="4"/>
  <c r="CK42" i="4"/>
  <c r="CL42" i="4"/>
  <c r="CM42" i="4"/>
  <c r="CN42" i="4"/>
  <c r="CO42" i="4"/>
  <c r="CP42" i="4"/>
  <c r="CQ42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F44" i="4"/>
  <c r="CG44" i="4"/>
  <c r="CH44" i="4"/>
  <c r="CI44" i="4"/>
  <c r="CJ44" i="4"/>
  <c r="CK44" i="4"/>
  <c r="CL44" i="4"/>
  <c r="CM44" i="4"/>
  <c r="CN44" i="4"/>
  <c r="CO44" i="4"/>
  <c r="CP44" i="4"/>
  <c r="CQ44" i="4"/>
  <c r="CF45" i="4"/>
  <c r="CG45" i="4"/>
  <c r="CH45" i="4"/>
  <c r="CI45" i="4"/>
  <c r="CJ45" i="4"/>
  <c r="CK45" i="4"/>
  <c r="CL45" i="4"/>
  <c r="CM45" i="4"/>
  <c r="CN45" i="4"/>
  <c r="CO45" i="4"/>
  <c r="CP45" i="4"/>
  <c r="CQ45" i="4"/>
  <c r="CF46" i="4"/>
  <c r="CG46" i="4"/>
  <c r="CH46" i="4"/>
  <c r="CI46" i="4"/>
  <c r="CJ46" i="4"/>
  <c r="CK46" i="4"/>
  <c r="CL46" i="4"/>
  <c r="CM46" i="4"/>
  <c r="CN46" i="4"/>
  <c r="CO46" i="4"/>
  <c r="CP46" i="4"/>
  <c r="CQ46" i="4"/>
  <c r="CF47" i="4"/>
  <c r="CG47" i="4"/>
  <c r="CH47" i="4"/>
  <c r="CI47" i="4"/>
  <c r="CJ47" i="4"/>
  <c r="CK47" i="4"/>
  <c r="CL47" i="4"/>
  <c r="CM47" i="4"/>
  <c r="CN47" i="4"/>
  <c r="CO47" i="4"/>
  <c r="CP47" i="4"/>
  <c r="CQ47" i="4"/>
  <c r="CF48" i="4"/>
  <c r="CG48" i="4"/>
  <c r="CH48" i="4"/>
  <c r="CI48" i="4"/>
  <c r="CJ48" i="4"/>
  <c r="CK48" i="4"/>
  <c r="CL48" i="4"/>
  <c r="CM48" i="4"/>
  <c r="CN48" i="4"/>
  <c r="CO48" i="4"/>
  <c r="CP48" i="4"/>
  <c r="CQ48" i="4"/>
  <c r="CF49" i="4"/>
  <c r="CG49" i="4"/>
  <c r="CH49" i="4"/>
  <c r="CI49" i="4"/>
  <c r="CJ49" i="4"/>
  <c r="CK49" i="4"/>
  <c r="CL49" i="4"/>
  <c r="CM49" i="4"/>
  <c r="CN49" i="4"/>
  <c r="CO49" i="4"/>
  <c r="CP49" i="4"/>
  <c r="CQ49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F51" i="4"/>
  <c r="CG51" i="4"/>
  <c r="CH51" i="4"/>
  <c r="CI51" i="4"/>
  <c r="CJ51" i="4"/>
  <c r="CK51" i="4"/>
  <c r="CL51" i="4"/>
  <c r="CM51" i="4"/>
  <c r="CN51" i="4"/>
  <c r="CO51" i="4"/>
  <c r="CP51" i="4"/>
  <c r="CQ51" i="4"/>
  <c r="CG32" i="4"/>
  <c r="CH32" i="4"/>
  <c r="CI32" i="4"/>
  <c r="CJ32" i="4"/>
  <c r="CK32" i="4"/>
  <c r="CL32" i="4"/>
  <c r="CM32" i="4"/>
  <c r="CN32" i="4"/>
  <c r="CO32" i="4"/>
  <c r="CP32" i="4"/>
  <c r="CQ32" i="4"/>
  <c r="CF32" i="4"/>
  <c r="CG5" i="4"/>
  <c r="CH5" i="4"/>
  <c r="CI5" i="4"/>
  <c r="CJ5" i="4"/>
  <c r="CK5" i="4"/>
  <c r="CL5" i="4"/>
  <c r="CM5" i="4"/>
  <c r="CN5" i="4"/>
  <c r="CO5" i="4"/>
  <c r="CP5" i="4"/>
  <c r="CQ5" i="4"/>
  <c r="CG6" i="4"/>
  <c r="CH6" i="4"/>
  <c r="CI6" i="4"/>
  <c r="CJ6" i="4"/>
  <c r="CK6" i="4"/>
  <c r="CL6" i="4"/>
  <c r="CM6" i="4"/>
  <c r="CN6" i="4"/>
  <c r="CO6" i="4"/>
  <c r="CP6" i="4"/>
  <c r="CQ6" i="4"/>
  <c r="CG7" i="4"/>
  <c r="CH7" i="4"/>
  <c r="CI7" i="4"/>
  <c r="CJ7" i="4"/>
  <c r="CK7" i="4"/>
  <c r="CL7" i="4"/>
  <c r="CM7" i="4"/>
  <c r="CN7" i="4"/>
  <c r="CO7" i="4"/>
  <c r="CP7" i="4"/>
  <c r="CQ7" i="4"/>
  <c r="CG8" i="4"/>
  <c r="CH8" i="4"/>
  <c r="CI8" i="4"/>
  <c r="CJ8" i="4"/>
  <c r="CK8" i="4"/>
  <c r="CL8" i="4"/>
  <c r="CM8" i="4"/>
  <c r="CN8" i="4"/>
  <c r="CO8" i="4"/>
  <c r="CP8" i="4"/>
  <c r="CQ8" i="4"/>
  <c r="CG9" i="4"/>
  <c r="CH9" i="4"/>
  <c r="CI9" i="4"/>
  <c r="CJ9" i="4"/>
  <c r="CK9" i="4"/>
  <c r="CL9" i="4"/>
  <c r="CM9" i="4"/>
  <c r="CN9" i="4"/>
  <c r="CO9" i="4"/>
  <c r="CP9" i="4"/>
  <c r="CQ9" i="4"/>
  <c r="CG10" i="4"/>
  <c r="CH10" i="4"/>
  <c r="CI10" i="4"/>
  <c r="CJ10" i="4"/>
  <c r="CK10" i="4"/>
  <c r="CL10" i="4"/>
  <c r="CM10" i="4"/>
  <c r="CN10" i="4"/>
  <c r="CO10" i="4"/>
  <c r="CP10" i="4"/>
  <c r="CQ10" i="4"/>
  <c r="CG11" i="4"/>
  <c r="CH11" i="4"/>
  <c r="CI11" i="4"/>
  <c r="CJ11" i="4"/>
  <c r="CK11" i="4"/>
  <c r="CL11" i="4"/>
  <c r="CM11" i="4"/>
  <c r="CN11" i="4"/>
  <c r="CO11" i="4"/>
  <c r="CP11" i="4"/>
  <c r="CQ11" i="4"/>
  <c r="CG12" i="4"/>
  <c r="CH12" i="4"/>
  <c r="CI12" i="4"/>
  <c r="CJ12" i="4"/>
  <c r="CK12" i="4"/>
  <c r="CL12" i="4"/>
  <c r="CM12" i="4"/>
  <c r="CN12" i="4"/>
  <c r="CO12" i="4"/>
  <c r="CP12" i="4"/>
  <c r="CQ12" i="4"/>
  <c r="CG13" i="4"/>
  <c r="CH13" i="4"/>
  <c r="CI13" i="4"/>
  <c r="CJ13" i="4"/>
  <c r="CK13" i="4"/>
  <c r="CL13" i="4"/>
  <c r="CM13" i="4"/>
  <c r="CN13" i="4"/>
  <c r="CO13" i="4"/>
  <c r="CP13" i="4"/>
  <c r="CQ13" i="4"/>
  <c r="CG14" i="4"/>
  <c r="CH14" i="4"/>
  <c r="CI14" i="4"/>
  <c r="CJ14" i="4"/>
  <c r="CK14" i="4"/>
  <c r="CL14" i="4"/>
  <c r="CM14" i="4"/>
  <c r="CN14" i="4"/>
  <c r="CO14" i="4"/>
  <c r="CP14" i="4"/>
  <c r="CQ14" i="4"/>
  <c r="CG15" i="4"/>
  <c r="CH15" i="4"/>
  <c r="CI15" i="4"/>
  <c r="CJ15" i="4"/>
  <c r="CK15" i="4"/>
  <c r="CL15" i="4"/>
  <c r="CM15" i="4"/>
  <c r="CN15" i="4"/>
  <c r="CO15" i="4"/>
  <c r="CP15" i="4"/>
  <c r="CQ15" i="4"/>
  <c r="CG16" i="4"/>
  <c r="CH16" i="4"/>
  <c r="CI16" i="4"/>
  <c r="CJ16" i="4"/>
  <c r="CK16" i="4"/>
  <c r="CL16" i="4"/>
  <c r="CM16" i="4"/>
  <c r="CN16" i="4"/>
  <c r="CO16" i="4"/>
  <c r="CP16" i="4"/>
  <c r="CQ16" i="4"/>
  <c r="CG17" i="4"/>
  <c r="CH17" i="4"/>
  <c r="CI17" i="4"/>
  <c r="CJ17" i="4"/>
  <c r="CK17" i="4"/>
  <c r="CL17" i="4"/>
  <c r="CM17" i="4"/>
  <c r="CN17" i="4"/>
  <c r="CO17" i="4"/>
  <c r="CP17" i="4"/>
  <c r="CQ17" i="4"/>
  <c r="CG18" i="4"/>
  <c r="CH18" i="4"/>
  <c r="CI18" i="4"/>
  <c r="CJ18" i="4"/>
  <c r="CK18" i="4"/>
  <c r="CL18" i="4"/>
  <c r="CM18" i="4"/>
  <c r="CN18" i="4"/>
  <c r="CO18" i="4"/>
  <c r="CP18" i="4"/>
  <c r="CQ18" i="4"/>
  <c r="CG19" i="4"/>
  <c r="CH19" i="4"/>
  <c r="CI19" i="4"/>
  <c r="CJ19" i="4"/>
  <c r="CK19" i="4"/>
  <c r="CL19" i="4"/>
  <c r="CM19" i="4"/>
  <c r="CN19" i="4"/>
  <c r="CO19" i="4"/>
  <c r="CP19" i="4"/>
  <c r="CQ19" i="4"/>
  <c r="CG20" i="4"/>
  <c r="CH20" i="4"/>
  <c r="CI20" i="4"/>
  <c r="CJ20" i="4"/>
  <c r="CK20" i="4"/>
  <c r="CL20" i="4"/>
  <c r="CM20" i="4"/>
  <c r="CN20" i="4"/>
  <c r="CO20" i="4"/>
  <c r="CP20" i="4"/>
  <c r="CQ20" i="4"/>
  <c r="CG21" i="4"/>
  <c r="CH21" i="4"/>
  <c r="CI21" i="4"/>
  <c r="CJ21" i="4"/>
  <c r="CK21" i="4"/>
  <c r="CL21" i="4"/>
  <c r="CM21" i="4"/>
  <c r="CN21" i="4"/>
  <c r="CO21" i="4"/>
  <c r="CP21" i="4"/>
  <c r="CQ21" i="4"/>
  <c r="CG22" i="4"/>
  <c r="CH22" i="4"/>
  <c r="CI22" i="4"/>
  <c r="CJ22" i="4"/>
  <c r="CK22" i="4"/>
  <c r="CL22" i="4"/>
  <c r="CM22" i="4"/>
  <c r="CN22" i="4"/>
  <c r="CO22" i="4"/>
  <c r="CP22" i="4"/>
  <c r="CQ22" i="4"/>
  <c r="CG23" i="4"/>
  <c r="CH23" i="4"/>
  <c r="CI23" i="4"/>
  <c r="CJ23" i="4"/>
  <c r="CK23" i="4"/>
  <c r="CL23" i="4"/>
  <c r="CM23" i="4"/>
  <c r="CN23" i="4"/>
  <c r="CO23" i="4"/>
  <c r="CP23" i="4"/>
  <c r="CQ23" i="4"/>
  <c r="CG24" i="4"/>
  <c r="CH24" i="4"/>
  <c r="CI24" i="4"/>
  <c r="CJ24" i="4"/>
  <c r="CK24" i="4"/>
  <c r="CL24" i="4"/>
  <c r="CM24" i="4"/>
  <c r="CN24" i="4"/>
  <c r="CO24" i="4"/>
  <c r="CP24" i="4"/>
  <c r="CQ24" i="4"/>
  <c r="CF6" i="4"/>
  <c r="CF7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5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BP41" i="4"/>
  <c r="BQ41" i="4"/>
  <c r="BR41" i="4"/>
  <c r="BS41" i="4"/>
  <c r="BT41" i="4"/>
  <c r="BU41" i="4"/>
  <c r="BV41" i="4"/>
  <c r="BW41" i="4"/>
  <c r="BX41" i="4"/>
  <c r="BY41" i="4"/>
  <c r="BZ41" i="4"/>
  <c r="CA41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BP44" i="4"/>
  <c r="BQ44" i="4"/>
  <c r="BR44" i="4"/>
  <c r="BS44" i="4"/>
  <c r="BT44" i="4"/>
  <c r="BU44" i="4"/>
  <c r="BV44" i="4"/>
  <c r="BW44" i="4"/>
  <c r="BX44" i="4"/>
  <c r="BY44" i="4"/>
  <c r="BZ44" i="4"/>
  <c r="CA44" i="4"/>
  <c r="BP45" i="4"/>
  <c r="BQ45" i="4"/>
  <c r="BR45" i="4"/>
  <c r="BS45" i="4"/>
  <c r="BT45" i="4"/>
  <c r="BU45" i="4"/>
  <c r="BV45" i="4"/>
  <c r="BW45" i="4"/>
  <c r="BX45" i="4"/>
  <c r="BY45" i="4"/>
  <c r="BZ45" i="4"/>
  <c r="CA45" i="4"/>
  <c r="BP46" i="4"/>
  <c r="BQ46" i="4"/>
  <c r="BR46" i="4"/>
  <c r="BS46" i="4"/>
  <c r="BT46" i="4"/>
  <c r="BU46" i="4"/>
  <c r="BV46" i="4"/>
  <c r="BW46" i="4"/>
  <c r="BX46" i="4"/>
  <c r="BY46" i="4"/>
  <c r="BZ46" i="4"/>
  <c r="CA46" i="4"/>
  <c r="BP47" i="4"/>
  <c r="BQ47" i="4"/>
  <c r="BR47" i="4"/>
  <c r="BS47" i="4"/>
  <c r="BT47" i="4"/>
  <c r="BU47" i="4"/>
  <c r="BV47" i="4"/>
  <c r="BW47" i="4"/>
  <c r="BX47" i="4"/>
  <c r="BY47" i="4"/>
  <c r="BZ47" i="4"/>
  <c r="CA47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BQ32" i="4"/>
  <c r="BR32" i="4"/>
  <c r="BS32" i="4"/>
  <c r="BT32" i="4"/>
  <c r="BU32" i="4"/>
  <c r="BV32" i="4"/>
  <c r="BW32" i="4"/>
  <c r="BX32" i="4"/>
  <c r="BY32" i="4"/>
  <c r="BZ32" i="4"/>
  <c r="CA32" i="4"/>
  <c r="BP32" i="4"/>
  <c r="BP6" i="4"/>
  <c r="BQ6" i="4"/>
  <c r="BR6" i="4"/>
  <c r="BS6" i="4"/>
  <c r="BT6" i="4"/>
  <c r="BU6" i="4"/>
  <c r="BV6" i="4"/>
  <c r="BW6" i="4"/>
  <c r="BX6" i="4"/>
  <c r="BY6" i="4"/>
  <c r="BZ6" i="4"/>
  <c r="CA6" i="4"/>
  <c r="BP7" i="4"/>
  <c r="BQ7" i="4"/>
  <c r="BR7" i="4"/>
  <c r="BS7" i="4"/>
  <c r="BT7" i="4"/>
  <c r="BU7" i="4"/>
  <c r="BV7" i="4"/>
  <c r="BW7" i="4"/>
  <c r="BX7" i="4"/>
  <c r="BY7" i="4"/>
  <c r="BZ7" i="4"/>
  <c r="CA7" i="4"/>
  <c r="BP8" i="4"/>
  <c r="BQ8" i="4"/>
  <c r="BR8" i="4"/>
  <c r="BS8" i="4"/>
  <c r="BT8" i="4"/>
  <c r="BU8" i="4"/>
  <c r="BV8" i="4"/>
  <c r="BW8" i="4"/>
  <c r="BX8" i="4"/>
  <c r="BY8" i="4"/>
  <c r="BZ8" i="4"/>
  <c r="CA8" i="4"/>
  <c r="BP9" i="4"/>
  <c r="BQ9" i="4"/>
  <c r="BR9" i="4"/>
  <c r="BS9" i="4"/>
  <c r="BT9" i="4"/>
  <c r="BU9" i="4"/>
  <c r="BV9" i="4"/>
  <c r="BW9" i="4"/>
  <c r="BX9" i="4"/>
  <c r="BY9" i="4"/>
  <c r="BZ9" i="4"/>
  <c r="CA9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BP19" i="4"/>
  <c r="BQ19" i="4"/>
  <c r="BR19" i="4"/>
  <c r="BS19" i="4"/>
  <c r="BT19" i="4"/>
  <c r="BU19" i="4"/>
  <c r="BV19" i="4"/>
  <c r="BW19" i="4"/>
  <c r="BX19" i="4"/>
  <c r="BY19" i="4"/>
  <c r="BZ19" i="4"/>
  <c r="CA19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BQ5" i="4"/>
  <c r="BR5" i="4"/>
  <c r="BS5" i="4"/>
  <c r="BT5" i="4"/>
  <c r="BU5" i="4"/>
  <c r="BV5" i="4"/>
  <c r="BW5" i="4"/>
  <c r="BX5" i="4"/>
  <c r="BY5" i="4"/>
  <c r="BZ5" i="4"/>
  <c r="CA5" i="4"/>
  <c r="BP5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A32" i="4"/>
  <c r="BB32" i="4"/>
  <c r="BC32" i="4"/>
  <c r="BD32" i="4"/>
  <c r="BE32" i="4"/>
  <c r="BF32" i="4"/>
  <c r="BG32" i="4"/>
  <c r="BH32" i="4"/>
  <c r="BI32" i="4"/>
  <c r="BJ32" i="4"/>
  <c r="BK32" i="4"/>
  <c r="AZ32" i="4"/>
  <c r="AZ6" i="4"/>
  <c r="BA6" i="4"/>
  <c r="BB6" i="4"/>
  <c r="BC6" i="4"/>
  <c r="BD6" i="4"/>
  <c r="BE6" i="4"/>
  <c r="BF6" i="4"/>
  <c r="BG6" i="4"/>
  <c r="BH6" i="4"/>
  <c r="BI6" i="4"/>
  <c r="BJ6" i="4"/>
  <c r="BK6" i="4"/>
  <c r="AZ7" i="4"/>
  <c r="BA7" i="4"/>
  <c r="BB7" i="4"/>
  <c r="BC7" i="4"/>
  <c r="BD7" i="4"/>
  <c r="BE7" i="4"/>
  <c r="BF7" i="4"/>
  <c r="BG7" i="4"/>
  <c r="BH7" i="4"/>
  <c r="BI7" i="4"/>
  <c r="BJ7" i="4"/>
  <c r="BK7" i="4"/>
  <c r="AZ8" i="4"/>
  <c r="BA8" i="4"/>
  <c r="BB8" i="4"/>
  <c r="BC8" i="4"/>
  <c r="BD8" i="4"/>
  <c r="BE8" i="4"/>
  <c r="BF8" i="4"/>
  <c r="BG8" i="4"/>
  <c r="BH8" i="4"/>
  <c r="BI8" i="4"/>
  <c r="BJ8" i="4"/>
  <c r="BK8" i="4"/>
  <c r="AZ9" i="4"/>
  <c r="BA9" i="4"/>
  <c r="BB9" i="4"/>
  <c r="BC9" i="4"/>
  <c r="BD9" i="4"/>
  <c r="BE9" i="4"/>
  <c r="BF9" i="4"/>
  <c r="BG9" i="4"/>
  <c r="BH9" i="4"/>
  <c r="BI9" i="4"/>
  <c r="BJ9" i="4"/>
  <c r="BK9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A5" i="4"/>
  <c r="BB5" i="4"/>
  <c r="BC5" i="4"/>
  <c r="BD5" i="4"/>
  <c r="BE5" i="4"/>
  <c r="BF5" i="4"/>
  <c r="BG5" i="4"/>
  <c r="BH5" i="4"/>
  <c r="BI5" i="4"/>
  <c r="BJ5" i="4"/>
  <c r="BK5" i="4"/>
  <c r="AZ5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K32" i="4"/>
  <c r="AL32" i="4"/>
  <c r="AM32" i="4"/>
  <c r="AN32" i="4"/>
  <c r="AO32" i="4"/>
  <c r="AP32" i="4"/>
  <c r="AQ32" i="4"/>
  <c r="AR32" i="4"/>
  <c r="AS32" i="4"/>
  <c r="AT32" i="4"/>
  <c r="AU32" i="4"/>
  <c r="AJ32" i="4"/>
  <c r="AJ6" i="4"/>
  <c r="AK6" i="4"/>
  <c r="AL6" i="4"/>
  <c r="AM6" i="4"/>
  <c r="AN6" i="4"/>
  <c r="AO6" i="4"/>
  <c r="AP6" i="4"/>
  <c r="AQ6" i="4"/>
  <c r="AR6" i="4"/>
  <c r="AS6" i="4"/>
  <c r="AT6" i="4"/>
  <c r="AU6" i="4"/>
  <c r="AJ7" i="4"/>
  <c r="AK7" i="4"/>
  <c r="AL7" i="4"/>
  <c r="AM7" i="4"/>
  <c r="AN7" i="4"/>
  <c r="AO7" i="4"/>
  <c r="AP7" i="4"/>
  <c r="AQ7" i="4"/>
  <c r="AR7" i="4"/>
  <c r="AS7" i="4"/>
  <c r="AT7" i="4"/>
  <c r="AU7" i="4"/>
  <c r="AJ8" i="4"/>
  <c r="AK8" i="4"/>
  <c r="AL8" i="4"/>
  <c r="AM8" i="4"/>
  <c r="AN8" i="4"/>
  <c r="AO8" i="4"/>
  <c r="AP8" i="4"/>
  <c r="AQ8" i="4"/>
  <c r="AR8" i="4"/>
  <c r="AS8" i="4"/>
  <c r="AT8" i="4"/>
  <c r="AU8" i="4"/>
  <c r="AJ9" i="4"/>
  <c r="AK9" i="4"/>
  <c r="AL9" i="4"/>
  <c r="AM9" i="4"/>
  <c r="AN9" i="4"/>
  <c r="AO9" i="4"/>
  <c r="AP9" i="4"/>
  <c r="AQ9" i="4"/>
  <c r="AR9" i="4"/>
  <c r="AS9" i="4"/>
  <c r="AT9" i="4"/>
  <c r="AU9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K5" i="4"/>
  <c r="AL5" i="4"/>
  <c r="AM5" i="4"/>
  <c r="AN5" i="4"/>
  <c r="AO5" i="4"/>
  <c r="AP5" i="4"/>
  <c r="AQ5" i="4"/>
  <c r="AR5" i="4"/>
  <c r="AS5" i="4"/>
  <c r="AT5" i="4"/>
  <c r="AU5" i="4"/>
  <c r="AJ5" i="4"/>
  <c r="T78" i="4"/>
  <c r="U78" i="4"/>
  <c r="V78" i="4"/>
  <c r="W78" i="4"/>
  <c r="X78" i="4"/>
  <c r="Y78" i="4"/>
  <c r="Z78" i="4"/>
  <c r="AA78" i="4"/>
  <c r="AB78" i="4"/>
  <c r="AC78" i="4"/>
  <c r="AD78" i="4"/>
  <c r="AE78" i="4"/>
  <c r="T79" i="4"/>
  <c r="U79" i="4"/>
  <c r="V79" i="4"/>
  <c r="W79" i="4"/>
  <c r="X79" i="4"/>
  <c r="Y79" i="4"/>
  <c r="Z79" i="4"/>
  <c r="AA79" i="4"/>
  <c r="AB79" i="4"/>
  <c r="AC79" i="4"/>
  <c r="AD79" i="4"/>
  <c r="AE79" i="4"/>
  <c r="T80" i="4"/>
  <c r="U80" i="4"/>
  <c r="V80" i="4"/>
  <c r="W80" i="4"/>
  <c r="X80" i="4"/>
  <c r="Y80" i="4"/>
  <c r="Z80" i="4"/>
  <c r="AA80" i="4"/>
  <c r="AB80" i="4"/>
  <c r="AC80" i="4"/>
  <c r="AD80" i="4"/>
  <c r="AE80" i="4"/>
  <c r="T81" i="4"/>
  <c r="U81" i="4"/>
  <c r="V81" i="4"/>
  <c r="W81" i="4"/>
  <c r="X81" i="4"/>
  <c r="Y81" i="4"/>
  <c r="Z81" i="4"/>
  <c r="AA81" i="4"/>
  <c r="AB81" i="4"/>
  <c r="AC81" i="4"/>
  <c r="AD81" i="4"/>
  <c r="AE81" i="4"/>
  <c r="T82" i="4"/>
  <c r="U82" i="4"/>
  <c r="V82" i="4"/>
  <c r="W82" i="4"/>
  <c r="X82" i="4"/>
  <c r="Y82" i="4"/>
  <c r="Z82" i="4"/>
  <c r="AA82" i="4"/>
  <c r="AB82" i="4"/>
  <c r="AC82" i="4"/>
  <c r="AD82" i="4"/>
  <c r="AE82" i="4"/>
  <c r="T83" i="4"/>
  <c r="U83" i="4"/>
  <c r="V83" i="4"/>
  <c r="W83" i="4"/>
  <c r="X83" i="4"/>
  <c r="Y83" i="4"/>
  <c r="Z83" i="4"/>
  <c r="AA83" i="4"/>
  <c r="AB83" i="4"/>
  <c r="AC83" i="4"/>
  <c r="AD83" i="4"/>
  <c r="AE83" i="4"/>
  <c r="T84" i="4"/>
  <c r="U84" i="4"/>
  <c r="V84" i="4"/>
  <c r="W84" i="4"/>
  <c r="X84" i="4"/>
  <c r="Y84" i="4"/>
  <c r="Z84" i="4"/>
  <c r="AA84" i="4"/>
  <c r="AB84" i="4"/>
  <c r="AC84" i="4"/>
  <c r="AD84" i="4"/>
  <c r="AE84" i="4"/>
  <c r="T85" i="4"/>
  <c r="U85" i="4"/>
  <c r="V85" i="4"/>
  <c r="W85" i="4"/>
  <c r="X85" i="4"/>
  <c r="Y85" i="4"/>
  <c r="Z85" i="4"/>
  <c r="AA85" i="4"/>
  <c r="AB85" i="4"/>
  <c r="AC85" i="4"/>
  <c r="AD85" i="4"/>
  <c r="AE85" i="4"/>
  <c r="T86" i="4"/>
  <c r="U86" i="4"/>
  <c r="V86" i="4"/>
  <c r="W86" i="4"/>
  <c r="X86" i="4"/>
  <c r="Y86" i="4"/>
  <c r="Z86" i="4"/>
  <c r="AA86" i="4"/>
  <c r="AB86" i="4"/>
  <c r="AC86" i="4"/>
  <c r="AD86" i="4"/>
  <c r="AE86" i="4"/>
  <c r="T87" i="4"/>
  <c r="U87" i="4"/>
  <c r="V87" i="4"/>
  <c r="W87" i="4"/>
  <c r="X87" i="4"/>
  <c r="Y87" i="4"/>
  <c r="Z87" i="4"/>
  <c r="AA87" i="4"/>
  <c r="AB87" i="4"/>
  <c r="AC87" i="4"/>
  <c r="AD87" i="4"/>
  <c r="AE87" i="4"/>
  <c r="T88" i="4"/>
  <c r="U88" i="4"/>
  <c r="V88" i="4"/>
  <c r="W88" i="4"/>
  <c r="X88" i="4"/>
  <c r="Y88" i="4"/>
  <c r="Z88" i="4"/>
  <c r="AA88" i="4"/>
  <c r="AB88" i="4"/>
  <c r="AC88" i="4"/>
  <c r="AD88" i="4"/>
  <c r="AE88" i="4"/>
  <c r="T89" i="4"/>
  <c r="U89" i="4"/>
  <c r="V89" i="4"/>
  <c r="W89" i="4"/>
  <c r="X89" i="4"/>
  <c r="Y89" i="4"/>
  <c r="Z89" i="4"/>
  <c r="AA89" i="4"/>
  <c r="AB89" i="4"/>
  <c r="AC89" i="4"/>
  <c r="AD89" i="4"/>
  <c r="AE89" i="4"/>
  <c r="T90" i="4"/>
  <c r="U90" i="4"/>
  <c r="V90" i="4"/>
  <c r="W90" i="4"/>
  <c r="X90" i="4"/>
  <c r="Y90" i="4"/>
  <c r="Z90" i="4"/>
  <c r="AA90" i="4"/>
  <c r="AB90" i="4"/>
  <c r="AC90" i="4"/>
  <c r="AD90" i="4"/>
  <c r="AE90" i="4"/>
  <c r="T91" i="4"/>
  <c r="U91" i="4"/>
  <c r="V91" i="4"/>
  <c r="W91" i="4"/>
  <c r="X91" i="4"/>
  <c r="Y91" i="4"/>
  <c r="Z91" i="4"/>
  <c r="AA91" i="4"/>
  <c r="AB91" i="4"/>
  <c r="AC91" i="4"/>
  <c r="AD91" i="4"/>
  <c r="AE91" i="4"/>
  <c r="T92" i="4"/>
  <c r="U92" i="4"/>
  <c r="V92" i="4"/>
  <c r="W92" i="4"/>
  <c r="X92" i="4"/>
  <c r="Y92" i="4"/>
  <c r="Z92" i="4"/>
  <c r="AA92" i="4"/>
  <c r="AB92" i="4"/>
  <c r="AC92" i="4"/>
  <c r="AD92" i="4"/>
  <c r="AE92" i="4"/>
  <c r="T93" i="4"/>
  <c r="U93" i="4"/>
  <c r="V93" i="4"/>
  <c r="W93" i="4"/>
  <c r="X93" i="4"/>
  <c r="Y93" i="4"/>
  <c r="Z93" i="4"/>
  <c r="AA93" i="4"/>
  <c r="AB93" i="4"/>
  <c r="AC93" i="4"/>
  <c r="AD93" i="4"/>
  <c r="AE93" i="4"/>
  <c r="T94" i="4"/>
  <c r="U94" i="4"/>
  <c r="V94" i="4"/>
  <c r="W94" i="4"/>
  <c r="X94" i="4"/>
  <c r="Y94" i="4"/>
  <c r="Z94" i="4"/>
  <c r="AA94" i="4"/>
  <c r="AB94" i="4"/>
  <c r="AC94" i="4"/>
  <c r="AD94" i="4"/>
  <c r="AE94" i="4"/>
  <c r="T95" i="4"/>
  <c r="U95" i="4"/>
  <c r="V95" i="4"/>
  <c r="W95" i="4"/>
  <c r="X95" i="4"/>
  <c r="Y95" i="4"/>
  <c r="Z95" i="4"/>
  <c r="AA95" i="4"/>
  <c r="AB95" i="4"/>
  <c r="AC95" i="4"/>
  <c r="AD95" i="4"/>
  <c r="AE95" i="4"/>
  <c r="T96" i="4"/>
  <c r="U96" i="4"/>
  <c r="V96" i="4"/>
  <c r="W96" i="4"/>
  <c r="X96" i="4"/>
  <c r="Y96" i="4"/>
  <c r="Z96" i="4"/>
  <c r="AA96" i="4"/>
  <c r="AB96" i="4"/>
  <c r="AC96" i="4"/>
  <c r="AD96" i="4"/>
  <c r="AE96" i="4"/>
  <c r="U77" i="4"/>
  <c r="V77" i="4"/>
  <c r="W77" i="4"/>
  <c r="X77" i="4"/>
  <c r="Y77" i="4"/>
  <c r="Z77" i="4"/>
  <c r="AA77" i="4"/>
  <c r="AB77" i="4"/>
  <c r="AC77" i="4"/>
  <c r="AD77" i="4"/>
  <c r="AE77" i="4"/>
  <c r="T77" i="4"/>
  <c r="T33" i="4"/>
  <c r="U33" i="4"/>
  <c r="V33" i="4"/>
  <c r="W33" i="4"/>
  <c r="X33" i="4"/>
  <c r="Y33" i="4"/>
  <c r="Z33" i="4"/>
  <c r="AA33" i="4"/>
  <c r="AB33" i="4"/>
  <c r="AC33" i="4"/>
  <c r="AD33" i="4"/>
  <c r="AE33" i="4"/>
  <c r="T34" i="4"/>
  <c r="U34" i="4"/>
  <c r="V34" i="4"/>
  <c r="W34" i="4"/>
  <c r="X34" i="4"/>
  <c r="Y34" i="4"/>
  <c r="Z34" i="4"/>
  <c r="AA34" i="4"/>
  <c r="AB34" i="4"/>
  <c r="AC34" i="4"/>
  <c r="AD34" i="4"/>
  <c r="AE34" i="4"/>
  <c r="T35" i="4"/>
  <c r="U35" i="4"/>
  <c r="V35" i="4"/>
  <c r="W35" i="4"/>
  <c r="X35" i="4"/>
  <c r="Y35" i="4"/>
  <c r="Z35" i="4"/>
  <c r="AA35" i="4"/>
  <c r="AB35" i="4"/>
  <c r="AC35" i="4"/>
  <c r="AD35" i="4"/>
  <c r="AE35" i="4"/>
  <c r="T36" i="4"/>
  <c r="U36" i="4"/>
  <c r="V36" i="4"/>
  <c r="W36" i="4"/>
  <c r="X36" i="4"/>
  <c r="Y36" i="4"/>
  <c r="Z36" i="4"/>
  <c r="AA36" i="4"/>
  <c r="AB36" i="4"/>
  <c r="AC36" i="4"/>
  <c r="AD36" i="4"/>
  <c r="AE36" i="4"/>
  <c r="T37" i="4"/>
  <c r="U37" i="4"/>
  <c r="V37" i="4"/>
  <c r="W37" i="4"/>
  <c r="X37" i="4"/>
  <c r="Y37" i="4"/>
  <c r="Z37" i="4"/>
  <c r="AA37" i="4"/>
  <c r="AB37" i="4"/>
  <c r="AC37" i="4"/>
  <c r="AD37" i="4"/>
  <c r="AE37" i="4"/>
  <c r="T38" i="4"/>
  <c r="U38" i="4"/>
  <c r="V38" i="4"/>
  <c r="W38" i="4"/>
  <c r="X38" i="4"/>
  <c r="Y38" i="4"/>
  <c r="Z38" i="4"/>
  <c r="AA38" i="4"/>
  <c r="AB38" i="4"/>
  <c r="AC38" i="4"/>
  <c r="AD38" i="4"/>
  <c r="AE38" i="4"/>
  <c r="T39" i="4"/>
  <c r="U39" i="4"/>
  <c r="V39" i="4"/>
  <c r="W39" i="4"/>
  <c r="X39" i="4"/>
  <c r="Y39" i="4"/>
  <c r="Z39" i="4"/>
  <c r="AA39" i="4"/>
  <c r="AB39" i="4"/>
  <c r="AC39" i="4"/>
  <c r="AD39" i="4"/>
  <c r="AE39" i="4"/>
  <c r="T40" i="4"/>
  <c r="U40" i="4"/>
  <c r="V40" i="4"/>
  <c r="W40" i="4"/>
  <c r="X40" i="4"/>
  <c r="Y40" i="4"/>
  <c r="Z40" i="4"/>
  <c r="AA40" i="4"/>
  <c r="AB40" i="4"/>
  <c r="AC40" i="4"/>
  <c r="AD40" i="4"/>
  <c r="AE40" i="4"/>
  <c r="T41" i="4"/>
  <c r="U41" i="4"/>
  <c r="V41" i="4"/>
  <c r="W41" i="4"/>
  <c r="X41" i="4"/>
  <c r="Y41" i="4"/>
  <c r="Z41" i="4"/>
  <c r="AA41" i="4"/>
  <c r="AB41" i="4"/>
  <c r="AC41" i="4"/>
  <c r="AD41" i="4"/>
  <c r="AE41" i="4"/>
  <c r="T42" i="4"/>
  <c r="U42" i="4"/>
  <c r="V42" i="4"/>
  <c r="W42" i="4"/>
  <c r="X42" i="4"/>
  <c r="Y42" i="4"/>
  <c r="Z42" i="4"/>
  <c r="AA42" i="4"/>
  <c r="AB42" i="4"/>
  <c r="AC42" i="4"/>
  <c r="AD42" i="4"/>
  <c r="AE42" i="4"/>
  <c r="T43" i="4"/>
  <c r="U43" i="4"/>
  <c r="V43" i="4"/>
  <c r="W43" i="4"/>
  <c r="X43" i="4"/>
  <c r="Y43" i="4"/>
  <c r="Z43" i="4"/>
  <c r="AA43" i="4"/>
  <c r="AB43" i="4"/>
  <c r="AC43" i="4"/>
  <c r="AD43" i="4"/>
  <c r="AE43" i="4"/>
  <c r="T44" i="4"/>
  <c r="U44" i="4"/>
  <c r="V44" i="4"/>
  <c r="W44" i="4"/>
  <c r="X44" i="4"/>
  <c r="Y44" i="4"/>
  <c r="Z44" i="4"/>
  <c r="AA44" i="4"/>
  <c r="AB44" i="4"/>
  <c r="AC44" i="4"/>
  <c r="AD44" i="4"/>
  <c r="AE44" i="4"/>
  <c r="T45" i="4"/>
  <c r="U45" i="4"/>
  <c r="V45" i="4"/>
  <c r="W45" i="4"/>
  <c r="X45" i="4"/>
  <c r="Y45" i="4"/>
  <c r="Z45" i="4"/>
  <c r="AA45" i="4"/>
  <c r="AB45" i="4"/>
  <c r="AC45" i="4"/>
  <c r="AD45" i="4"/>
  <c r="AE45" i="4"/>
  <c r="T46" i="4"/>
  <c r="U46" i="4"/>
  <c r="V46" i="4"/>
  <c r="W46" i="4"/>
  <c r="X46" i="4"/>
  <c r="Y46" i="4"/>
  <c r="Z46" i="4"/>
  <c r="AA46" i="4"/>
  <c r="AB46" i="4"/>
  <c r="AC46" i="4"/>
  <c r="AD46" i="4"/>
  <c r="AE46" i="4"/>
  <c r="T47" i="4"/>
  <c r="U47" i="4"/>
  <c r="V47" i="4"/>
  <c r="W47" i="4"/>
  <c r="X47" i="4"/>
  <c r="Y47" i="4"/>
  <c r="Z47" i="4"/>
  <c r="AA47" i="4"/>
  <c r="AB47" i="4"/>
  <c r="AC47" i="4"/>
  <c r="AD47" i="4"/>
  <c r="AE47" i="4"/>
  <c r="T48" i="4"/>
  <c r="U48" i="4"/>
  <c r="V48" i="4"/>
  <c r="W48" i="4"/>
  <c r="X48" i="4"/>
  <c r="Y48" i="4"/>
  <c r="Z48" i="4"/>
  <c r="AA48" i="4"/>
  <c r="AB48" i="4"/>
  <c r="AC48" i="4"/>
  <c r="AD48" i="4"/>
  <c r="AE48" i="4"/>
  <c r="T49" i="4"/>
  <c r="U49" i="4"/>
  <c r="V49" i="4"/>
  <c r="W49" i="4"/>
  <c r="X49" i="4"/>
  <c r="Y49" i="4"/>
  <c r="Z49" i="4"/>
  <c r="AA49" i="4"/>
  <c r="AB49" i="4"/>
  <c r="AC49" i="4"/>
  <c r="AD49" i="4"/>
  <c r="AE49" i="4"/>
  <c r="T50" i="4"/>
  <c r="U50" i="4"/>
  <c r="V50" i="4"/>
  <c r="W50" i="4"/>
  <c r="X50" i="4"/>
  <c r="Y50" i="4"/>
  <c r="Z50" i="4"/>
  <c r="AA50" i="4"/>
  <c r="AB50" i="4"/>
  <c r="AC50" i="4"/>
  <c r="AD50" i="4"/>
  <c r="AE50" i="4"/>
  <c r="T51" i="4"/>
  <c r="U51" i="4"/>
  <c r="V51" i="4"/>
  <c r="W51" i="4"/>
  <c r="X51" i="4"/>
  <c r="Y51" i="4"/>
  <c r="Z51" i="4"/>
  <c r="AA51" i="4"/>
  <c r="AB51" i="4"/>
  <c r="AC51" i="4"/>
  <c r="AD51" i="4"/>
  <c r="AE51" i="4"/>
  <c r="U32" i="4"/>
  <c r="V32" i="4"/>
  <c r="W32" i="4"/>
  <c r="X32" i="4"/>
  <c r="Y32" i="4"/>
  <c r="Z32" i="4"/>
  <c r="AA32" i="4"/>
  <c r="AB32" i="4"/>
  <c r="AC32" i="4"/>
  <c r="AD32" i="4"/>
  <c r="AE32" i="4"/>
  <c r="T32" i="4"/>
  <c r="T6" i="4"/>
  <c r="U6" i="4"/>
  <c r="V6" i="4"/>
  <c r="W6" i="4"/>
  <c r="X6" i="4"/>
  <c r="Y6" i="4"/>
  <c r="Z6" i="4"/>
  <c r="AA6" i="4"/>
  <c r="AB6" i="4"/>
  <c r="AC6" i="4"/>
  <c r="AD6" i="4"/>
  <c r="AE6" i="4"/>
  <c r="T7" i="4"/>
  <c r="U7" i="4"/>
  <c r="V7" i="4"/>
  <c r="W7" i="4"/>
  <c r="X7" i="4"/>
  <c r="Y7" i="4"/>
  <c r="Z7" i="4"/>
  <c r="AA7" i="4"/>
  <c r="AB7" i="4"/>
  <c r="AC7" i="4"/>
  <c r="AD7" i="4"/>
  <c r="AE7" i="4"/>
  <c r="T8" i="4"/>
  <c r="U8" i="4"/>
  <c r="V8" i="4"/>
  <c r="W8" i="4"/>
  <c r="X8" i="4"/>
  <c r="Y8" i="4"/>
  <c r="Z8" i="4"/>
  <c r="AA8" i="4"/>
  <c r="AB8" i="4"/>
  <c r="AC8" i="4"/>
  <c r="AD8" i="4"/>
  <c r="AE8" i="4"/>
  <c r="T9" i="4"/>
  <c r="U9" i="4"/>
  <c r="V9" i="4"/>
  <c r="W9" i="4"/>
  <c r="X9" i="4"/>
  <c r="Y9" i="4"/>
  <c r="Z9" i="4"/>
  <c r="AA9" i="4"/>
  <c r="AB9" i="4"/>
  <c r="AC9" i="4"/>
  <c r="AD9" i="4"/>
  <c r="AE9" i="4"/>
  <c r="T10" i="4"/>
  <c r="U10" i="4"/>
  <c r="V10" i="4"/>
  <c r="W10" i="4"/>
  <c r="X10" i="4"/>
  <c r="Y10" i="4"/>
  <c r="Z10" i="4"/>
  <c r="AA10" i="4"/>
  <c r="AB10" i="4"/>
  <c r="AC10" i="4"/>
  <c r="AD10" i="4"/>
  <c r="AE10" i="4"/>
  <c r="T11" i="4"/>
  <c r="U11" i="4"/>
  <c r="V11" i="4"/>
  <c r="W11" i="4"/>
  <c r="X11" i="4"/>
  <c r="Y11" i="4"/>
  <c r="Z11" i="4"/>
  <c r="AA11" i="4"/>
  <c r="AB11" i="4"/>
  <c r="AC11" i="4"/>
  <c r="AD11" i="4"/>
  <c r="AE11" i="4"/>
  <c r="T12" i="4"/>
  <c r="U12" i="4"/>
  <c r="V12" i="4"/>
  <c r="W12" i="4"/>
  <c r="X12" i="4"/>
  <c r="Y12" i="4"/>
  <c r="Z12" i="4"/>
  <c r="AA12" i="4"/>
  <c r="AB12" i="4"/>
  <c r="AC12" i="4"/>
  <c r="AD12" i="4"/>
  <c r="AE12" i="4"/>
  <c r="T13" i="4"/>
  <c r="U13" i="4"/>
  <c r="V13" i="4"/>
  <c r="W13" i="4"/>
  <c r="X13" i="4"/>
  <c r="Y13" i="4"/>
  <c r="Z13" i="4"/>
  <c r="AA13" i="4"/>
  <c r="AB13" i="4"/>
  <c r="AC13" i="4"/>
  <c r="AD13" i="4"/>
  <c r="AE13" i="4"/>
  <c r="T14" i="4"/>
  <c r="U14" i="4"/>
  <c r="V14" i="4"/>
  <c r="W14" i="4"/>
  <c r="X14" i="4"/>
  <c r="Y14" i="4"/>
  <c r="Z14" i="4"/>
  <c r="AA14" i="4"/>
  <c r="AB14" i="4"/>
  <c r="AC14" i="4"/>
  <c r="AD14" i="4"/>
  <c r="AE14" i="4"/>
  <c r="T15" i="4"/>
  <c r="U15" i="4"/>
  <c r="V15" i="4"/>
  <c r="W15" i="4"/>
  <c r="X15" i="4"/>
  <c r="Y15" i="4"/>
  <c r="Z15" i="4"/>
  <c r="AA15" i="4"/>
  <c r="AB15" i="4"/>
  <c r="AC15" i="4"/>
  <c r="AD15" i="4"/>
  <c r="AE15" i="4"/>
  <c r="T16" i="4"/>
  <c r="U16" i="4"/>
  <c r="V16" i="4"/>
  <c r="W16" i="4"/>
  <c r="X16" i="4"/>
  <c r="Y16" i="4"/>
  <c r="Z16" i="4"/>
  <c r="AA16" i="4"/>
  <c r="AB16" i="4"/>
  <c r="AC16" i="4"/>
  <c r="AD16" i="4"/>
  <c r="AE16" i="4"/>
  <c r="T17" i="4"/>
  <c r="U17" i="4"/>
  <c r="V17" i="4"/>
  <c r="W17" i="4"/>
  <c r="X17" i="4"/>
  <c r="Y17" i="4"/>
  <c r="Z17" i="4"/>
  <c r="AA17" i="4"/>
  <c r="AB17" i="4"/>
  <c r="AC17" i="4"/>
  <c r="AD17" i="4"/>
  <c r="AE17" i="4"/>
  <c r="T18" i="4"/>
  <c r="U18" i="4"/>
  <c r="V18" i="4"/>
  <c r="W18" i="4"/>
  <c r="X18" i="4"/>
  <c r="Y18" i="4"/>
  <c r="Z18" i="4"/>
  <c r="AA18" i="4"/>
  <c r="AB18" i="4"/>
  <c r="AC18" i="4"/>
  <c r="AD18" i="4"/>
  <c r="AE18" i="4"/>
  <c r="T19" i="4"/>
  <c r="U19" i="4"/>
  <c r="V19" i="4"/>
  <c r="W19" i="4"/>
  <c r="X19" i="4"/>
  <c r="Y19" i="4"/>
  <c r="Z19" i="4"/>
  <c r="AA19" i="4"/>
  <c r="AB19" i="4"/>
  <c r="AC19" i="4"/>
  <c r="AD19" i="4"/>
  <c r="AE19" i="4"/>
  <c r="T20" i="4"/>
  <c r="U20" i="4"/>
  <c r="V20" i="4"/>
  <c r="W20" i="4"/>
  <c r="X20" i="4"/>
  <c r="Y20" i="4"/>
  <c r="Z20" i="4"/>
  <c r="AA20" i="4"/>
  <c r="AB20" i="4"/>
  <c r="AC20" i="4"/>
  <c r="AD20" i="4"/>
  <c r="AE20" i="4"/>
  <c r="T21" i="4"/>
  <c r="U21" i="4"/>
  <c r="V21" i="4"/>
  <c r="W21" i="4"/>
  <c r="X21" i="4"/>
  <c r="Y21" i="4"/>
  <c r="Z21" i="4"/>
  <c r="AA21" i="4"/>
  <c r="AB21" i="4"/>
  <c r="AC21" i="4"/>
  <c r="AD21" i="4"/>
  <c r="AE21" i="4"/>
  <c r="T22" i="4"/>
  <c r="U22" i="4"/>
  <c r="V22" i="4"/>
  <c r="W22" i="4"/>
  <c r="X22" i="4"/>
  <c r="Y22" i="4"/>
  <c r="Z22" i="4"/>
  <c r="AA22" i="4"/>
  <c r="AB22" i="4"/>
  <c r="AC22" i="4"/>
  <c r="AD22" i="4"/>
  <c r="AE22" i="4"/>
  <c r="T23" i="4"/>
  <c r="U23" i="4"/>
  <c r="V23" i="4"/>
  <c r="W23" i="4"/>
  <c r="X23" i="4"/>
  <c r="Y23" i="4"/>
  <c r="Z23" i="4"/>
  <c r="AA23" i="4"/>
  <c r="AB23" i="4"/>
  <c r="AC23" i="4"/>
  <c r="AD23" i="4"/>
  <c r="AE23" i="4"/>
  <c r="T24" i="4"/>
  <c r="U24" i="4"/>
  <c r="V24" i="4"/>
  <c r="W24" i="4"/>
  <c r="X24" i="4"/>
  <c r="Y24" i="4"/>
  <c r="Z24" i="4"/>
  <c r="AA24" i="4"/>
  <c r="AB24" i="4"/>
  <c r="AC24" i="4"/>
  <c r="AD24" i="4"/>
  <c r="AE24" i="4"/>
  <c r="U5" i="4"/>
  <c r="V5" i="4"/>
  <c r="W5" i="4"/>
  <c r="X5" i="4"/>
  <c r="Y5" i="4"/>
  <c r="Z5" i="4"/>
  <c r="AA5" i="4"/>
  <c r="AB5" i="4"/>
  <c r="AC5" i="4"/>
  <c r="AD5" i="4"/>
  <c r="AE5" i="4"/>
  <c r="T5" i="4"/>
  <c r="AE55" i="4" l="1"/>
  <c r="AE28" i="4"/>
  <c r="CI53" i="4"/>
  <c r="BP53" i="4"/>
  <c r="CO55" i="4"/>
  <c r="CK55" i="4"/>
  <c r="CG55" i="4"/>
  <c r="CN55" i="4"/>
  <c r="CJ55" i="4"/>
  <c r="CQ55" i="4"/>
  <c r="CM55" i="4"/>
  <c r="CI55" i="4"/>
  <c r="CP55" i="4"/>
  <c r="CL55" i="4"/>
  <c r="CH55" i="4"/>
  <c r="CF55" i="4"/>
  <c r="CO53" i="4"/>
  <c r="CK53" i="4"/>
  <c r="CG53" i="4"/>
  <c r="CN53" i="4"/>
  <c r="CJ53" i="4"/>
  <c r="CQ53" i="4"/>
  <c r="CM53" i="4"/>
  <c r="CP53" i="4"/>
  <c r="CL53" i="4"/>
  <c r="CH53" i="4"/>
  <c r="CF53" i="4"/>
  <c r="BU55" i="4"/>
  <c r="BX55" i="4"/>
  <c r="BT55" i="4"/>
  <c r="BQ55" i="4"/>
  <c r="CA55" i="4"/>
  <c r="BW55" i="4"/>
  <c r="BS55" i="4"/>
  <c r="BY55" i="4"/>
  <c r="BZ55" i="4"/>
  <c r="BV55" i="4"/>
  <c r="BR55" i="4"/>
  <c r="BP55" i="4"/>
  <c r="BY53" i="4"/>
  <c r="BU53" i="4"/>
  <c r="BQ53" i="4"/>
  <c r="BX53" i="4"/>
  <c r="BT53" i="4"/>
  <c r="CA53" i="4"/>
  <c r="BW53" i="4"/>
  <c r="BS53" i="4"/>
  <c r="BZ53" i="4"/>
  <c r="BV53" i="4"/>
  <c r="BR53" i="4"/>
  <c r="BI55" i="4"/>
  <c r="BE55" i="4"/>
  <c r="BA55" i="4"/>
  <c r="BH55" i="4"/>
  <c r="BD55" i="4"/>
  <c r="BK55" i="4"/>
  <c r="BG55" i="4"/>
  <c r="BC55" i="4"/>
  <c r="BJ55" i="4"/>
  <c r="BF55" i="4"/>
  <c r="BB55" i="4"/>
  <c r="AZ55" i="4"/>
  <c r="BI53" i="4"/>
  <c r="BE53" i="4"/>
  <c r="BA53" i="4"/>
  <c r="BH53" i="4"/>
  <c r="BD53" i="4"/>
  <c r="BK53" i="4"/>
  <c r="BG53" i="4"/>
  <c r="BC53" i="4"/>
  <c r="BJ53" i="4"/>
  <c r="BF53" i="4"/>
  <c r="BB53" i="4"/>
  <c r="AZ53" i="4"/>
  <c r="AS55" i="4"/>
  <c r="AO55" i="4"/>
  <c r="AK55" i="4"/>
  <c r="AR55" i="4"/>
  <c r="AN55" i="4"/>
  <c r="AU55" i="4"/>
  <c r="AQ55" i="4"/>
  <c r="AM55" i="4"/>
  <c r="AT55" i="4"/>
  <c r="AP55" i="4"/>
  <c r="AL55" i="4"/>
  <c r="AJ55" i="4"/>
  <c r="AS53" i="4"/>
  <c r="AO53" i="4"/>
  <c r="AK53" i="4"/>
  <c r="AR53" i="4"/>
  <c r="AN53" i="4"/>
  <c r="AU53" i="4"/>
  <c r="AQ53" i="4"/>
  <c r="AM53" i="4"/>
  <c r="AT53" i="4"/>
  <c r="AP53" i="4"/>
  <c r="AL53" i="4"/>
  <c r="AJ53" i="4"/>
  <c r="T53" i="4"/>
  <c r="CO28" i="4"/>
  <c r="CG70" i="4" s="1"/>
  <c r="CK28" i="4"/>
  <c r="CG66" i="4" s="1"/>
  <c r="CG28" i="4"/>
  <c r="CG62" i="4" s="1"/>
  <c r="CN28" i="4"/>
  <c r="CG69" i="4" s="1"/>
  <c r="CJ28" i="4"/>
  <c r="CG65" i="4" s="1"/>
  <c r="CQ28" i="4"/>
  <c r="CG72" i="4" s="1"/>
  <c r="CM28" i="4"/>
  <c r="CG68" i="4" s="1"/>
  <c r="CI28" i="4"/>
  <c r="CG64" i="4" s="1"/>
  <c r="CP28" i="4"/>
  <c r="CG71" i="4" s="1"/>
  <c r="CL28" i="4"/>
  <c r="CG67" i="4" s="1"/>
  <c r="CH28" i="4"/>
  <c r="CG63" i="4" s="1"/>
  <c r="CF28" i="4"/>
  <c r="CQ26" i="4"/>
  <c r="CL72" i="4" s="1"/>
  <c r="CP26" i="4"/>
  <c r="CL71" i="4" s="1"/>
  <c r="CL26" i="4"/>
  <c r="CL67" i="4" s="1"/>
  <c r="CH26" i="4"/>
  <c r="CL63" i="4" s="1"/>
  <c r="CI26" i="4"/>
  <c r="CL64" i="4" s="1"/>
  <c r="CO26" i="4"/>
  <c r="CL70" i="4" s="1"/>
  <c r="CK26" i="4"/>
  <c r="CL66" i="4" s="1"/>
  <c r="CG26" i="4"/>
  <c r="CL62" i="4" s="1"/>
  <c r="CM26" i="4"/>
  <c r="CL68" i="4" s="1"/>
  <c r="CN26" i="4"/>
  <c r="CL69" i="4" s="1"/>
  <c r="CJ26" i="4"/>
  <c r="CL65" i="4" s="1"/>
  <c r="CF26" i="4"/>
  <c r="BY28" i="4"/>
  <c r="BX28" i="4"/>
  <c r="BT28" i="4"/>
  <c r="BQ28" i="4"/>
  <c r="CA28" i="4"/>
  <c r="BW28" i="4"/>
  <c r="BS28" i="4"/>
  <c r="BU28" i="4"/>
  <c r="BZ28" i="4"/>
  <c r="BV28" i="4"/>
  <c r="BR28" i="4"/>
  <c r="BP28" i="4"/>
  <c r="BY26" i="4"/>
  <c r="BU26" i="4"/>
  <c r="BQ26" i="4"/>
  <c r="BX26" i="4"/>
  <c r="BT26" i="4"/>
  <c r="CA26" i="4"/>
  <c r="BW26" i="4"/>
  <c r="BS26" i="4"/>
  <c r="BZ26" i="4"/>
  <c r="BV26" i="4"/>
  <c r="BR26" i="4"/>
  <c r="BP26" i="4"/>
  <c r="AC55" i="4"/>
  <c r="AB55" i="4"/>
  <c r="X55" i="4"/>
  <c r="U55" i="4"/>
  <c r="AA55" i="4"/>
  <c r="W55" i="4"/>
  <c r="Y55" i="4"/>
  <c r="AD55" i="4"/>
  <c r="Z55" i="4"/>
  <c r="V55" i="4"/>
  <c r="T55" i="4"/>
  <c r="Y53" i="4"/>
  <c r="AB53" i="4"/>
  <c r="X53" i="4"/>
  <c r="AC53" i="4"/>
  <c r="AE53" i="4"/>
  <c r="AA53" i="4"/>
  <c r="W53" i="4"/>
  <c r="U53" i="4"/>
  <c r="AD53" i="4"/>
  <c r="Z53" i="4"/>
  <c r="V53" i="4"/>
  <c r="AC28" i="4"/>
  <c r="Y28" i="4"/>
  <c r="U28" i="4"/>
  <c r="AB28" i="4"/>
  <c r="X28" i="4"/>
  <c r="AA28" i="4"/>
  <c r="W28" i="4"/>
  <c r="AD28" i="4"/>
  <c r="Z28" i="4"/>
  <c r="V28" i="4"/>
  <c r="T28" i="4"/>
  <c r="U61" i="4" s="1"/>
  <c r="AC26" i="4"/>
  <c r="AB26" i="4"/>
  <c r="X26" i="4"/>
  <c r="U26" i="4"/>
  <c r="AE26" i="4"/>
  <c r="AA26" i="4"/>
  <c r="W26" i="4"/>
  <c r="Y26" i="4"/>
  <c r="AD26" i="4"/>
  <c r="Z26" i="4"/>
  <c r="V26" i="4"/>
  <c r="T26" i="4"/>
  <c r="CS6" i="4"/>
  <c r="CS7" i="4"/>
  <c r="CS8" i="4"/>
  <c r="CS9" i="4"/>
  <c r="CS10" i="4"/>
  <c r="CS11" i="4"/>
  <c r="CS12" i="4"/>
  <c r="CS13" i="4"/>
  <c r="CS14" i="4"/>
  <c r="CS16" i="4"/>
  <c r="CS17" i="4"/>
  <c r="CS18" i="4"/>
  <c r="CS19" i="4"/>
  <c r="CS20" i="4"/>
  <c r="CS21" i="4"/>
  <c r="CS22" i="4"/>
  <c r="CS23" i="4"/>
  <c r="CS24" i="4"/>
  <c r="CS33" i="4"/>
  <c r="CS34" i="4"/>
  <c r="CS35" i="4"/>
  <c r="CS36" i="4"/>
  <c r="CS37" i="4"/>
  <c r="CS38" i="4"/>
  <c r="CS39" i="4"/>
  <c r="CS40" i="4"/>
  <c r="CS41" i="4"/>
  <c r="CS43" i="4"/>
  <c r="CS44" i="4"/>
  <c r="CS45" i="4"/>
  <c r="CS46" i="4"/>
  <c r="CS47" i="4"/>
  <c r="CS48" i="4"/>
  <c r="CS49" i="4"/>
  <c r="CS50" i="4"/>
  <c r="CS51" i="4"/>
  <c r="CS32" i="4"/>
  <c r="CS15" i="4"/>
  <c r="CS5" i="4"/>
  <c r="CS42" i="4"/>
  <c r="CC33" i="4"/>
  <c r="CC34" i="4"/>
  <c r="CC35" i="4"/>
  <c r="CC36" i="4"/>
  <c r="CC37" i="4"/>
  <c r="CC38" i="4"/>
  <c r="CC39" i="4"/>
  <c r="CC40" i="4"/>
  <c r="CC41" i="4"/>
  <c r="CC43" i="4"/>
  <c r="CC44" i="4"/>
  <c r="CC45" i="4"/>
  <c r="CC46" i="4"/>
  <c r="CC47" i="4"/>
  <c r="CC48" i="4"/>
  <c r="CC49" i="4"/>
  <c r="CC50" i="4"/>
  <c r="CC51" i="4"/>
  <c r="CC32" i="4"/>
  <c r="CC42" i="4"/>
  <c r="CH66" i="4" l="1"/>
  <c r="CM66" i="4"/>
  <c r="CH70" i="4"/>
  <c r="CM70" i="4"/>
  <c r="CH64" i="4"/>
  <c r="CM64" i="4"/>
  <c r="CH68" i="4"/>
  <c r="CM68" i="4"/>
  <c r="CH63" i="4"/>
  <c r="CM63" i="4"/>
  <c r="CH69" i="4"/>
  <c r="CM69" i="4"/>
  <c r="CH65" i="4"/>
  <c r="CM65" i="4"/>
  <c r="CH72" i="4"/>
  <c r="CM72" i="4"/>
  <c r="CH67" i="4"/>
  <c r="CM67" i="4"/>
  <c r="CH62" i="4"/>
  <c r="CM62" i="4"/>
  <c r="CH71" i="4"/>
  <c r="CM71" i="4"/>
  <c r="CH61" i="4"/>
  <c r="CM61" i="4"/>
  <c r="CL61" i="4"/>
  <c r="CG61" i="4"/>
  <c r="BR70" i="4"/>
  <c r="BW70" i="4"/>
  <c r="BR67" i="4"/>
  <c r="BW67" i="4"/>
  <c r="BR62" i="4"/>
  <c r="BW62" i="4"/>
  <c r="BR63" i="4"/>
  <c r="BW63" i="4"/>
  <c r="BR69" i="4"/>
  <c r="BW69" i="4"/>
  <c r="BR72" i="4"/>
  <c r="BW72" i="4"/>
  <c r="BR66" i="4"/>
  <c r="BW66" i="4"/>
  <c r="BR65" i="4"/>
  <c r="BW65" i="4"/>
  <c r="BR64" i="4"/>
  <c r="BW64" i="4"/>
  <c r="BR68" i="4"/>
  <c r="BW68" i="4"/>
  <c r="BR71" i="4"/>
  <c r="BW71" i="4"/>
  <c r="BR61" i="4"/>
  <c r="BW61" i="4"/>
  <c r="CS55" i="4"/>
  <c r="CS28" i="4"/>
  <c r="CS26" i="4"/>
  <c r="CS53" i="4"/>
  <c r="CC55" i="4"/>
  <c r="CC53" i="4"/>
  <c r="K3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69" i="30"/>
  <c r="K70" i="30"/>
  <c r="K71" i="30"/>
  <c r="K72" i="30"/>
  <c r="K73" i="30"/>
  <c r="K74" i="30"/>
  <c r="K75" i="30"/>
  <c r="K76" i="30"/>
  <c r="K77" i="30"/>
  <c r="K78" i="30"/>
  <c r="K79" i="30"/>
  <c r="K80" i="30"/>
  <c r="K81" i="30"/>
  <c r="K82" i="30"/>
  <c r="K83" i="30"/>
  <c r="K84" i="30"/>
  <c r="K85" i="30"/>
  <c r="K86" i="30"/>
  <c r="K87" i="30"/>
  <c r="K88" i="30"/>
  <c r="K89" i="30"/>
  <c r="K90" i="30"/>
  <c r="K91" i="30"/>
  <c r="K92" i="30"/>
  <c r="K93" i="30"/>
  <c r="K94" i="30"/>
  <c r="K95" i="30"/>
  <c r="K96" i="30"/>
  <c r="K97" i="30"/>
  <c r="K98" i="30"/>
  <c r="K99" i="30"/>
  <c r="K100" i="30"/>
  <c r="K101" i="30"/>
  <c r="K102" i="30"/>
  <c r="K103" i="30"/>
  <c r="K104" i="30"/>
  <c r="K105" i="30"/>
  <c r="K106" i="30"/>
  <c r="K107" i="30"/>
  <c r="K108" i="30"/>
  <c r="K109" i="30"/>
  <c r="K110" i="30"/>
  <c r="K111" i="30"/>
  <c r="K112" i="30"/>
  <c r="K113" i="30"/>
  <c r="K114" i="30"/>
  <c r="K115" i="30"/>
  <c r="K116" i="30"/>
  <c r="K117" i="30"/>
  <c r="K118" i="30"/>
  <c r="K119" i="30"/>
  <c r="K120" i="30"/>
  <c r="K121" i="30"/>
  <c r="K134" i="30"/>
  <c r="K135" i="30"/>
  <c r="N135" i="30"/>
  <c r="K136" i="30"/>
  <c r="K137" i="30"/>
  <c r="K138" i="30"/>
  <c r="K139" i="30"/>
  <c r="K140" i="30"/>
  <c r="K141" i="30"/>
  <c r="K142" i="30"/>
  <c r="K143" i="30"/>
  <c r="K144" i="30"/>
  <c r="K145" i="30"/>
  <c r="K2" i="30"/>
  <c r="N12" i="32"/>
  <c r="N16" i="32"/>
  <c r="N24" i="32"/>
  <c r="N32" i="32"/>
  <c r="N40" i="32"/>
  <c r="N44" i="32"/>
  <c r="N56" i="32"/>
  <c r="N60" i="32"/>
  <c r="N64" i="32"/>
  <c r="N76" i="32"/>
  <c r="N80" i="32"/>
  <c r="N88" i="32"/>
  <c r="N104" i="32"/>
  <c r="N108" i="32"/>
  <c r="H2" i="32"/>
  <c r="N2" i="32" s="1"/>
  <c r="H3" i="32"/>
  <c r="N3" i="32" s="1"/>
  <c r="H4" i="32"/>
  <c r="N4" i="32" s="1"/>
  <c r="H5" i="32"/>
  <c r="N5" i="32" s="1"/>
  <c r="H6" i="32"/>
  <c r="N6" i="32" s="1"/>
  <c r="H7" i="32"/>
  <c r="N7" i="32" s="1"/>
  <c r="H8" i="32"/>
  <c r="N8" i="32" s="1"/>
  <c r="H9" i="32"/>
  <c r="N9" i="32" s="1"/>
  <c r="H10" i="32"/>
  <c r="N10" i="32" s="1"/>
  <c r="H11" i="32"/>
  <c r="N11" i="32" s="1"/>
  <c r="H12" i="32"/>
  <c r="H13" i="32"/>
  <c r="N13" i="32" s="1"/>
  <c r="H14" i="32"/>
  <c r="N14" i="32" s="1"/>
  <c r="H15" i="32"/>
  <c r="N15" i="32" s="1"/>
  <c r="H16" i="32"/>
  <c r="H17" i="32"/>
  <c r="N17" i="32" s="1"/>
  <c r="H18" i="32"/>
  <c r="N18" i="32" s="1"/>
  <c r="H19" i="32"/>
  <c r="N19" i="32" s="1"/>
  <c r="H20" i="32"/>
  <c r="N20" i="32" s="1"/>
  <c r="H21" i="32"/>
  <c r="N21" i="32" s="1"/>
  <c r="H22" i="32"/>
  <c r="N22" i="32" s="1"/>
  <c r="H23" i="32"/>
  <c r="N23" i="32" s="1"/>
  <c r="H24" i="32"/>
  <c r="H25" i="32"/>
  <c r="N25" i="32" s="1"/>
  <c r="H26" i="32"/>
  <c r="N26" i="32" s="1"/>
  <c r="H27" i="32"/>
  <c r="N27" i="32" s="1"/>
  <c r="H28" i="32"/>
  <c r="N28" i="32" s="1"/>
  <c r="H29" i="32"/>
  <c r="N29" i="32" s="1"/>
  <c r="H30" i="32"/>
  <c r="N30" i="32" s="1"/>
  <c r="H31" i="32"/>
  <c r="N31" i="32" s="1"/>
  <c r="H32" i="32"/>
  <c r="H33" i="32"/>
  <c r="N33" i="32" s="1"/>
  <c r="H34" i="32"/>
  <c r="N34" i="32" s="1"/>
  <c r="H35" i="32"/>
  <c r="N35" i="32" s="1"/>
  <c r="H36" i="32"/>
  <c r="N36" i="32" s="1"/>
  <c r="H37" i="32"/>
  <c r="N37" i="32" s="1"/>
  <c r="H38" i="32"/>
  <c r="N38" i="32" s="1"/>
  <c r="H39" i="32"/>
  <c r="N39" i="32" s="1"/>
  <c r="H40" i="32"/>
  <c r="H41" i="32"/>
  <c r="N41" i="32" s="1"/>
  <c r="H42" i="32"/>
  <c r="N42" i="32" s="1"/>
  <c r="H43" i="32"/>
  <c r="N43" i="32" s="1"/>
  <c r="H44" i="32"/>
  <c r="H45" i="32"/>
  <c r="N45" i="32" s="1"/>
  <c r="H46" i="32"/>
  <c r="N46" i="32" s="1"/>
  <c r="H47" i="32"/>
  <c r="N47" i="32" s="1"/>
  <c r="H48" i="32"/>
  <c r="N48" i="32" s="1"/>
  <c r="H49" i="32"/>
  <c r="N49" i="32" s="1"/>
  <c r="H50" i="32"/>
  <c r="N50" i="32" s="1"/>
  <c r="H51" i="32"/>
  <c r="N51" i="32" s="1"/>
  <c r="H52" i="32"/>
  <c r="N52" i="32" s="1"/>
  <c r="H53" i="32"/>
  <c r="N53" i="32" s="1"/>
  <c r="H54" i="32"/>
  <c r="N54" i="32" s="1"/>
  <c r="H55" i="32"/>
  <c r="N55" i="32" s="1"/>
  <c r="H56" i="32"/>
  <c r="H57" i="32"/>
  <c r="N57" i="32" s="1"/>
  <c r="H58" i="32"/>
  <c r="N58" i="32" s="1"/>
  <c r="H59" i="32"/>
  <c r="N59" i="32" s="1"/>
  <c r="H60" i="32"/>
  <c r="H61" i="32"/>
  <c r="N61" i="32" s="1"/>
  <c r="H62" i="32"/>
  <c r="N62" i="32" s="1"/>
  <c r="H63" i="32"/>
  <c r="N63" i="32" s="1"/>
  <c r="H64" i="32"/>
  <c r="H65" i="32"/>
  <c r="N65" i="32" s="1"/>
  <c r="H66" i="32"/>
  <c r="N66" i="32" s="1"/>
  <c r="H67" i="32"/>
  <c r="N67" i="32" s="1"/>
  <c r="H68" i="32"/>
  <c r="N68" i="32" s="1"/>
  <c r="H69" i="32"/>
  <c r="N69" i="32" s="1"/>
  <c r="H70" i="32"/>
  <c r="N70" i="32" s="1"/>
  <c r="H71" i="32"/>
  <c r="N71" i="32" s="1"/>
  <c r="H72" i="32"/>
  <c r="N72" i="32" s="1"/>
  <c r="H73" i="32"/>
  <c r="N73" i="32" s="1"/>
  <c r="H74" i="32"/>
  <c r="N74" i="32" s="1"/>
  <c r="H75" i="32"/>
  <c r="H76" i="32"/>
  <c r="H77" i="32"/>
  <c r="H78" i="32"/>
  <c r="N78" i="32" s="1"/>
  <c r="H79" i="32"/>
  <c r="H80" i="32"/>
  <c r="H81" i="32"/>
  <c r="N81" i="32" s="1"/>
  <c r="H82" i="32"/>
  <c r="H83" i="32"/>
  <c r="H84" i="32"/>
  <c r="H85" i="32"/>
  <c r="N85" i="32" s="1"/>
  <c r="H86" i="32"/>
  <c r="N86" i="32" s="1"/>
  <c r="H87" i="32"/>
  <c r="H135" i="32" s="1"/>
  <c r="N135" i="32" s="1"/>
  <c r="H88" i="32"/>
  <c r="H136" i="32" s="1"/>
  <c r="N136" i="32" s="1"/>
  <c r="H89" i="32"/>
  <c r="N89" i="32" s="1"/>
  <c r="H90" i="32"/>
  <c r="N90" i="32" s="1"/>
  <c r="H91" i="32"/>
  <c r="H139" i="32" s="1"/>
  <c r="N139" i="32" s="1"/>
  <c r="H92" i="32"/>
  <c r="H140" i="32" s="1"/>
  <c r="N140" i="32" s="1"/>
  <c r="H93" i="32"/>
  <c r="N93" i="32" s="1"/>
  <c r="H94" i="32"/>
  <c r="N94" i="32" s="1"/>
  <c r="H95" i="32"/>
  <c r="H143" i="32" s="1"/>
  <c r="N143" i="32" s="1"/>
  <c r="H96" i="32"/>
  <c r="H144" i="32" s="1"/>
  <c r="N144" i="32" s="1"/>
  <c r="H97" i="32"/>
  <c r="H145" i="32" s="1"/>
  <c r="N145" i="32" s="1"/>
  <c r="H98" i="32"/>
  <c r="N98" i="32" s="1"/>
  <c r="H99" i="32"/>
  <c r="N99" i="32" s="1"/>
  <c r="H100" i="32"/>
  <c r="N100" i="32" s="1"/>
  <c r="H101" i="32"/>
  <c r="N101" i="32" s="1"/>
  <c r="H102" i="32"/>
  <c r="N102" i="32" s="1"/>
  <c r="H103" i="32"/>
  <c r="N103" i="32" s="1"/>
  <c r="H104" i="32"/>
  <c r="H105" i="32"/>
  <c r="N105" i="32" s="1"/>
  <c r="H106" i="32"/>
  <c r="N106" i="32" s="1"/>
  <c r="H107" i="32"/>
  <c r="N107" i="32" s="1"/>
  <c r="H108" i="32"/>
  <c r="H109" i="32"/>
  <c r="N109" i="32" s="1"/>
  <c r="H110" i="32"/>
  <c r="N110" i="32" s="1"/>
  <c r="H111" i="32"/>
  <c r="N111" i="32" s="1"/>
  <c r="H112" i="32"/>
  <c r="N112" i="32" s="1"/>
  <c r="H113" i="32"/>
  <c r="N113" i="32" s="1"/>
  <c r="H114" i="32"/>
  <c r="N114" i="32" s="1"/>
  <c r="H115" i="32"/>
  <c r="N115" i="32" s="1"/>
  <c r="H116" i="32"/>
  <c r="N116" i="32" s="1"/>
  <c r="H117" i="32"/>
  <c r="N117" i="32" s="1"/>
  <c r="H118" i="32"/>
  <c r="N118" i="32" s="1"/>
  <c r="H119" i="32"/>
  <c r="N119" i="32" s="1"/>
  <c r="H120" i="32"/>
  <c r="N120" i="32" s="1"/>
  <c r="H121" i="32"/>
  <c r="N121" i="32" s="1"/>
  <c r="H1" i="32"/>
  <c r="N96" i="32" l="1"/>
  <c r="N92" i="32"/>
  <c r="N84" i="32"/>
  <c r="H142" i="32"/>
  <c r="N142" i="32" s="1"/>
  <c r="H138" i="32"/>
  <c r="N138" i="32" s="1"/>
  <c r="H134" i="32"/>
  <c r="N134" i="32" s="1"/>
  <c r="H141" i="32"/>
  <c r="N141" i="32" s="1"/>
  <c r="H137" i="32"/>
  <c r="N137" i="32" s="1"/>
  <c r="N97" i="32"/>
  <c r="N95" i="32"/>
  <c r="N91" i="32"/>
  <c r="N87" i="32"/>
  <c r="N83" i="32"/>
  <c r="N79" i="32"/>
  <c r="N77" i="32"/>
  <c r="N75" i="32"/>
  <c r="N82" i="32"/>
  <c r="H2" i="29"/>
  <c r="N2" i="29" s="1"/>
  <c r="H3" i="29"/>
  <c r="N3" i="29" s="1"/>
  <c r="H4" i="29"/>
  <c r="N4" i="29" s="1"/>
  <c r="H5" i="29"/>
  <c r="N5" i="29" s="1"/>
  <c r="H6" i="29"/>
  <c r="N6" i="29" s="1"/>
  <c r="H7" i="29"/>
  <c r="N7" i="29" s="1"/>
  <c r="H8" i="29"/>
  <c r="N8" i="29" s="1"/>
  <c r="H9" i="29"/>
  <c r="N9" i="29" s="1"/>
  <c r="H10" i="29"/>
  <c r="N10" i="29" s="1"/>
  <c r="H11" i="29"/>
  <c r="N11" i="29" s="1"/>
  <c r="H12" i="29"/>
  <c r="N12" i="29" s="1"/>
  <c r="H13" i="29"/>
  <c r="N13" i="29" s="1"/>
  <c r="H14" i="29"/>
  <c r="N14" i="29" s="1"/>
  <c r="H15" i="29"/>
  <c r="N15" i="29" s="1"/>
  <c r="H16" i="29"/>
  <c r="N16" i="29" s="1"/>
  <c r="H17" i="29"/>
  <c r="N17" i="29" s="1"/>
  <c r="H18" i="29"/>
  <c r="N18" i="29" s="1"/>
  <c r="H19" i="29"/>
  <c r="N19" i="29" s="1"/>
  <c r="H20" i="29"/>
  <c r="N20" i="29" s="1"/>
  <c r="H21" i="29"/>
  <c r="N21" i="29" s="1"/>
  <c r="H22" i="29"/>
  <c r="N22" i="29" s="1"/>
  <c r="H23" i="29"/>
  <c r="N23" i="29" s="1"/>
  <c r="H24" i="29"/>
  <c r="N24" i="29" s="1"/>
  <c r="H25" i="29"/>
  <c r="N25" i="29" s="1"/>
  <c r="H26" i="29"/>
  <c r="N26" i="29" s="1"/>
  <c r="H27" i="29"/>
  <c r="N27" i="29" s="1"/>
  <c r="H28" i="29"/>
  <c r="N28" i="29" s="1"/>
  <c r="H29" i="29"/>
  <c r="N29" i="29" s="1"/>
  <c r="H30" i="29"/>
  <c r="N30" i="29" s="1"/>
  <c r="H31" i="29"/>
  <c r="N31" i="29" s="1"/>
  <c r="H32" i="29"/>
  <c r="N32" i="29" s="1"/>
  <c r="H33" i="29"/>
  <c r="N33" i="29" s="1"/>
  <c r="H34" i="29"/>
  <c r="N34" i="29" s="1"/>
  <c r="H35" i="29"/>
  <c r="N35" i="29" s="1"/>
  <c r="H36" i="29"/>
  <c r="N36" i="29" s="1"/>
  <c r="H37" i="29"/>
  <c r="N37" i="29" s="1"/>
  <c r="H38" i="29"/>
  <c r="N38" i="29" s="1"/>
  <c r="H39" i="29"/>
  <c r="N39" i="29" s="1"/>
  <c r="H40" i="29"/>
  <c r="N40" i="29" s="1"/>
  <c r="H41" i="29"/>
  <c r="N41" i="29" s="1"/>
  <c r="H42" i="29"/>
  <c r="N42" i="29" s="1"/>
  <c r="H43" i="29"/>
  <c r="N43" i="29" s="1"/>
  <c r="H44" i="29"/>
  <c r="N44" i="29" s="1"/>
  <c r="H45" i="29"/>
  <c r="N45" i="29" s="1"/>
  <c r="H46" i="29"/>
  <c r="N46" i="29" s="1"/>
  <c r="H47" i="29"/>
  <c r="N47" i="29" s="1"/>
  <c r="H48" i="29"/>
  <c r="N48" i="29" s="1"/>
  <c r="H49" i="29"/>
  <c r="N49" i="29" s="1"/>
  <c r="H50" i="29"/>
  <c r="N50" i="29" s="1"/>
  <c r="H51" i="29"/>
  <c r="N51" i="29" s="1"/>
  <c r="H52" i="29"/>
  <c r="N52" i="29" s="1"/>
  <c r="H53" i="29"/>
  <c r="N53" i="29" s="1"/>
  <c r="H54" i="29"/>
  <c r="N54" i="29" s="1"/>
  <c r="H55" i="29"/>
  <c r="N55" i="29" s="1"/>
  <c r="H56" i="29"/>
  <c r="N56" i="29" s="1"/>
  <c r="H57" i="29"/>
  <c r="N57" i="29" s="1"/>
  <c r="H58" i="29"/>
  <c r="N58" i="29" s="1"/>
  <c r="H59" i="29"/>
  <c r="N59" i="29" s="1"/>
  <c r="H60" i="29"/>
  <c r="N60" i="29" s="1"/>
  <c r="H61" i="29"/>
  <c r="N61" i="29" s="1"/>
  <c r="H62" i="29"/>
  <c r="N62" i="29" s="1"/>
  <c r="H63" i="29"/>
  <c r="N63" i="29" s="1"/>
  <c r="H64" i="29"/>
  <c r="N64" i="29" s="1"/>
  <c r="H65" i="29"/>
  <c r="N65" i="29" s="1"/>
  <c r="H66" i="29"/>
  <c r="N66" i="29" s="1"/>
  <c r="H67" i="29"/>
  <c r="N67" i="29" s="1"/>
  <c r="H68" i="29"/>
  <c r="N68" i="29" s="1"/>
  <c r="H69" i="29"/>
  <c r="N69" i="29" s="1"/>
  <c r="H70" i="29"/>
  <c r="N70" i="29" s="1"/>
  <c r="H71" i="29"/>
  <c r="N71" i="29" s="1"/>
  <c r="H72" i="29"/>
  <c r="N72" i="29" s="1"/>
  <c r="H73" i="29"/>
  <c r="N73" i="29" s="1"/>
  <c r="H74" i="29"/>
  <c r="N74" i="29" s="1"/>
  <c r="H75" i="29"/>
  <c r="N75" i="29" s="1"/>
  <c r="H76" i="29"/>
  <c r="N76" i="29" s="1"/>
  <c r="H77" i="29"/>
  <c r="N77" i="29" s="1"/>
  <c r="H78" i="29"/>
  <c r="N78" i="29" s="1"/>
  <c r="H79" i="29"/>
  <c r="N79" i="29" s="1"/>
  <c r="H80" i="29"/>
  <c r="N80" i="29" s="1"/>
  <c r="H81" i="29"/>
  <c r="N81" i="29" s="1"/>
  <c r="H82" i="29"/>
  <c r="N82" i="29" s="1"/>
  <c r="H83" i="29"/>
  <c r="N83" i="29" s="1"/>
  <c r="H84" i="29"/>
  <c r="N84" i="29" s="1"/>
  <c r="H85" i="29"/>
  <c r="N85" i="29" s="1"/>
  <c r="H86" i="29"/>
  <c r="N86" i="29" s="1"/>
  <c r="H87" i="29"/>
  <c r="N87" i="29" s="1"/>
  <c r="H88" i="29"/>
  <c r="N88" i="29" s="1"/>
  <c r="H89" i="29"/>
  <c r="N89" i="29" s="1"/>
  <c r="H90" i="29"/>
  <c r="N90" i="29" s="1"/>
  <c r="H91" i="29"/>
  <c r="N91" i="29" s="1"/>
  <c r="H92" i="29"/>
  <c r="N92" i="29" s="1"/>
  <c r="H93" i="29"/>
  <c r="N93" i="29" s="1"/>
  <c r="H94" i="29"/>
  <c r="N94" i="29" s="1"/>
  <c r="H95" i="29"/>
  <c r="N95" i="29" s="1"/>
  <c r="H96" i="29"/>
  <c r="N96" i="29" s="1"/>
  <c r="H97" i="29"/>
  <c r="N97" i="29" s="1"/>
  <c r="H98" i="29"/>
  <c r="N98" i="29" s="1"/>
  <c r="H99" i="29"/>
  <c r="N99" i="29" s="1"/>
  <c r="H100" i="29"/>
  <c r="N100" i="29" s="1"/>
  <c r="H101" i="29"/>
  <c r="N101" i="29" s="1"/>
  <c r="H102" i="29"/>
  <c r="N102" i="29" s="1"/>
  <c r="H103" i="29"/>
  <c r="N103" i="29" s="1"/>
  <c r="H104" i="29"/>
  <c r="N104" i="29" s="1"/>
  <c r="H105" i="29"/>
  <c r="N105" i="29" s="1"/>
  <c r="H106" i="29"/>
  <c r="N106" i="29" s="1"/>
  <c r="H107" i="29"/>
  <c r="N107" i="29" s="1"/>
  <c r="H108" i="29"/>
  <c r="N108" i="29" s="1"/>
  <c r="H109" i="29"/>
  <c r="N109" i="29" s="1"/>
  <c r="H110" i="29"/>
  <c r="N110" i="29" s="1"/>
  <c r="H111" i="29"/>
  <c r="N111" i="29" s="1"/>
  <c r="H112" i="29"/>
  <c r="N112" i="29" s="1"/>
  <c r="H113" i="29"/>
  <c r="N113" i="29" s="1"/>
  <c r="H114" i="29"/>
  <c r="N114" i="29" s="1"/>
  <c r="H115" i="29"/>
  <c r="N115" i="29" s="1"/>
  <c r="H116" i="29"/>
  <c r="N116" i="29" s="1"/>
  <c r="H117" i="29"/>
  <c r="N117" i="29" s="1"/>
  <c r="H118" i="29"/>
  <c r="N118" i="29" s="1"/>
  <c r="H119" i="29"/>
  <c r="N119" i="29" s="1"/>
  <c r="H120" i="29"/>
  <c r="N120" i="29" s="1"/>
  <c r="H121" i="29"/>
  <c r="N121" i="29" s="1"/>
  <c r="H1" i="29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D97" i="6"/>
  <c r="R14" i="6" s="1"/>
  <c r="I34" i="34"/>
  <c r="E34" i="34"/>
  <c r="D34" i="34"/>
  <c r="F34" i="34" s="1"/>
  <c r="I24" i="34"/>
  <c r="E24" i="34"/>
  <c r="D24" i="34"/>
  <c r="I19" i="34"/>
  <c r="D98" i="6" s="1"/>
  <c r="E19" i="34"/>
  <c r="D100" i="6" s="1"/>
  <c r="F8" i="22" s="1"/>
  <c r="D19" i="34"/>
  <c r="I14" i="34"/>
  <c r="E14" i="34"/>
  <c r="D14" i="34"/>
  <c r="I29" i="34"/>
  <c r="E29" i="34"/>
  <c r="E100" i="6" s="1"/>
  <c r="D29" i="34"/>
  <c r="F29" i="34" s="1"/>
  <c r="I9" i="34"/>
  <c r="E9" i="34"/>
  <c r="D9" i="34"/>
  <c r="F9" i="22" l="1"/>
  <c r="K100" i="6"/>
  <c r="E98" i="6"/>
  <c r="I38" i="34"/>
  <c r="C9" i="22"/>
  <c r="J9" i="22" s="1"/>
  <c r="S15" i="6"/>
  <c r="K98" i="6"/>
  <c r="Q32" i="6" s="1"/>
  <c r="R15" i="6"/>
  <c r="C8" i="22"/>
  <c r="J8" i="22"/>
  <c r="I125" i="1"/>
  <c r="J125" i="1" s="1"/>
  <c r="I129" i="1"/>
  <c r="J129" i="1" s="1"/>
  <c r="I133" i="1"/>
  <c r="J133" i="1" s="1"/>
  <c r="I132" i="1"/>
  <c r="J132" i="1" s="1"/>
  <c r="I122" i="1"/>
  <c r="I126" i="1"/>
  <c r="J126" i="1" s="1"/>
  <c r="I130" i="1"/>
  <c r="J130" i="1" s="1"/>
  <c r="I128" i="1"/>
  <c r="J128" i="1" s="1"/>
  <c r="I123" i="1"/>
  <c r="J123" i="1" s="1"/>
  <c r="I127" i="1"/>
  <c r="J127" i="1" s="1"/>
  <c r="I131" i="1"/>
  <c r="J131" i="1" s="1"/>
  <c r="I124" i="1"/>
  <c r="J124" i="1" s="1"/>
  <c r="F9" i="34"/>
  <c r="F24" i="34"/>
  <c r="E97" i="6"/>
  <c r="F19" i="34"/>
  <c r="K97" i="6" l="1"/>
  <c r="Q31" i="6" s="1"/>
  <c r="P129" i="1" s="1"/>
  <c r="Q129" i="1" s="1"/>
  <c r="S14" i="6"/>
  <c r="D123" i="27"/>
  <c r="R123" i="27" s="1"/>
  <c r="S123" i="27" s="1"/>
  <c r="D123" i="31"/>
  <c r="D124" i="27"/>
  <c r="R124" i="27" s="1"/>
  <c r="S124" i="27" s="1"/>
  <c r="D124" i="31"/>
  <c r="D128" i="31"/>
  <c r="D128" i="27"/>
  <c r="R128" i="27" s="1"/>
  <c r="S128" i="27" s="1"/>
  <c r="D132" i="27"/>
  <c r="R132" i="27" s="1"/>
  <c r="S132" i="27" s="1"/>
  <c r="D132" i="31"/>
  <c r="D131" i="27"/>
  <c r="R131" i="27" s="1"/>
  <c r="S131" i="27" s="1"/>
  <c r="D131" i="31"/>
  <c r="D130" i="27"/>
  <c r="R130" i="27" s="1"/>
  <c r="S130" i="27" s="1"/>
  <c r="D130" i="31"/>
  <c r="D133" i="31"/>
  <c r="D133" i="27"/>
  <c r="R133" i="27" s="1"/>
  <c r="S133" i="27" s="1"/>
  <c r="D127" i="31"/>
  <c r="D127" i="27"/>
  <c r="R127" i="27" s="1"/>
  <c r="S127" i="27" s="1"/>
  <c r="D126" i="27"/>
  <c r="R126" i="27" s="1"/>
  <c r="S126" i="27" s="1"/>
  <c r="D126" i="31"/>
  <c r="D129" i="27"/>
  <c r="R129" i="27" s="1"/>
  <c r="S129" i="27" s="1"/>
  <c r="D129" i="31"/>
  <c r="M15" i="17"/>
  <c r="Q15" i="17" s="1"/>
  <c r="J122" i="1"/>
  <c r="D125" i="31"/>
  <c r="D125" i="27"/>
  <c r="R125" i="27" s="1"/>
  <c r="S125" i="27" s="1"/>
  <c r="P130" i="1"/>
  <c r="Q130" i="1" s="1"/>
  <c r="D90" i="6"/>
  <c r="Q14" i="17" s="1"/>
  <c r="R21" i="6"/>
  <c r="S21" i="6"/>
  <c r="R22" i="6"/>
  <c r="S22" i="6"/>
  <c r="R23" i="6"/>
  <c r="S23" i="6"/>
  <c r="R24" i="6"/>
  <c r="S24" i="6"/>
  <c r="R25" i="6"/>
  <c r="S25" i="6"/>
  <c r="R26" i="6"/>
  <c r="S26" i="6"/>
  <c r="R27" i="6"/>
  <c r="S27" i="6"/>
  <c r="R28" i="6"/>
  <c r="S28" i="6"/>
  <c r="R29" i="6"/>
  <c r="S29" i="6"/>
  <c r="R30" i="6"/>
  <c r="S30" i="6"/>
  <c r="Q22" i="6"/>
  <c r="Q23" i="6"/>
  <c r="Q24" i="6"/>
  <c r="Q25" i="6"/>
  <c r="Q26" i="6"/>
  <c r="Q27" i="6"/>
  <c r="Q28" i="6"/>
  <c r="Q29" i="6"/>
  <c r="Q21" i="6"/>
  <c r="R4" i="6"/>
  <c r="S4" i="6"/>
  <c r="T4" i="6"/>
  <c r="U4" i="6"/>
  <c r="V4" i="6"/>
  <c r="R5" i="6"/>
  <c r="S5" i="6"/>
  <c r="T5" i="6"/>
  <c r="U5" i="6"/>
  <c r="V5" i="6"/>
  <c r="R6" i="6"/>
  <c r="S6" i="6"/>
  <c r="T6" i="6"/>
  <c r="U6" i="6"/>
  <c r="V6" i="6"/>
  <c r="R7" i="6"/>
  <c r="S7" i="6"/>
  <c r="T7" i="6"/>
  <c r="U7" i="6"/>
  <c r="V7" i="6"/>
  <c r="R8" i="6"/>
  <c r="S8" i="6"/>
  <c r="T8" i="6"/>
  <c r="U8" i="6"/>
  <c r="V8" i="6"/>
  <c r="R9" i="6"/>
  <c r="S9" i="6"/>
  <c r="T9" i="6"/>
  <c r="U9" i="6"/>
  <c r="V9" i="6"/>
  <c r="R10" i="6"/>
  <c r="S10" i="6"/>
  <c r="T10" i="6"/>
  <c r="U10" i="6"/>
  <c r="V10" i="6"/>
  <c r="R11" i="6"/>
  <c r="S11" i="6"/>
  <c r="T11" i="6"/>
  <c r="U11" i="6"/>
  <c r="V11" i="6"/>
  <c r="R12" i="6"/>
  <c r="S12" i="6"/>
  <c r="T12" i="6"/>
  <c r="U12" i="6"/>
  <c r="V12" i="6"/>
  <c r="R13" i="6"/>
  <c r="S13" i="6"/>
  <c r="T13" i="6"/>
  <c r="U13" i="6"/>
  <c r="V13" i="6"/>
  <c r="Q4" i="6"/>
  <c r="Q5" i="6"/>
  <c r="Q6" i="6"/>
  <c r="Q7" i="6"/>
  <c r="Q8" i="6"/>
  <c r="Q9" i="6"/>
  <c r="Q10" i="6"/>
  <c r="Q11" i="6"/>
  <c r="H14" i="17"/>
  <c r="E90" i="6"/>
  <c r="Z14" i="17" s="1"/>
  <c r="F90" i="6"/>
  <c r="G90" i="6"/>
  <c r="AT14" i="17" s="1"/>
  <c r="H90" i="6"/>
  <c r="AJ14" i="17" s="1"/>
  <c r="L90" i="6"/>
  <c r="M90" i="6"/>
  <c r="L91" i="6"/>
  <c r="M91" i="6"/>
  <c r="L92" i="6"/>
  <c r="M92" i="6"/>
  <c r="F91" i="6"/>
  <c r="G91" i="6"/>
  <c r="H91" i="6"/>
  <c r="D92" i="6"/>
  <c r="Q16" i="17" s="1"/>
  <c r="E92" i="6"/>
  <c r="Z16" i="17" s="1"/>
  <c r="F92" i="6"/>
  <c r="G92" i="6"/>
  <c r="AT16" i="17" s="1"/>
  <c r="H92" i="6"/>
  <c r="AJ16" i="17" s="1"/>
  <c r="H16" i="17"/>
  <c r="P127" i="1" l="1"/>
  <c r="Q127" i="1" s="1"/>
  <c r="P133" i="1"/>
  <c r="Q133" i="1" s="1"/>
  <c r="P131" i="1"/>
  <c r="Q131" i="1" s="1"/>
  <c r="P132" i="1"/>
  <c r="Q132" i="1" s="1"/>
  <c r="P126" i="1"/>
  <c r="Q126" i="1" s="1"/>
  <c r="P125" i="1"/>
  <c r="Q125" i="1" s="1"/>
  <c r="P124" i="1"/>
  <c r="Q124" i="1" s="1"/>
  <c r="P128" i="1"/>
  <c r="Q128" i="1" s="1"/>
  <c r="P123" i="1"/>
  <c r="Q123" i="1" s="1"/>
  <c r="P122" i="1"/>
  <c r="Q122" i="1" s="1"/>
  <c r="M125" i="1"/>
  <c r="N125" i="1" s="1"/>
  <c r="M129" i="1"/>
  <c r="N129" i="1" s="1"/>
  <c r="M133" i="1"/>
  <c r="N133" i="1" s="1"/>
  <c r="M131" i="1"/>
  <c r="N131" i="1" s="1"/>
  <c r="M128" i="1"/>
  <c r="N128" i="1" s="1"/>
  <c r="M122" i="1"/>
  <c r="M126" i="1"/>
  <c r="N126" i="1" s="1"/>
  <c r="M130" i="1"/>
  <c r="N130" i="1" s="1"/>
  <c r="M123" i="1"/>
  <c r="N123" i="1" s="1"/>
  <c r="M127" i="1"/>
  <c r="N127" i="1" s="1"/>
  <c r="M124" i="1"/>
  <c r="N124" i="1" s="1"/>
  <c r="M132" i="1"/>
  <c r="N132" i="1" s="1"/>
  <c r="N15" i="17"/>
  <c r="D122" i="31"/>
  <c r="D122" i="27"/>
  <c r="C136" i="5"/>
  <c r="D136" i="5"/>
  <c r="H136" i="5"/>
  <c r="I136" i="5"/>
  <c r="E122" i="5"/>
  <c r="E126" i="5"/>
  <c r="E130" i="5"/>
  <c r="E123" i="5"/>
  <c r="E127" i="5"/>
  <c r="E131" i="5"/>
  <c r="E124" i="5"/>
  <c r="E136" i="5" s="1"/>
  <c r="E128" i="5"/>
  <c r="E132" i="5"/>
  <c r="E125" i="5"/>
  <c r="E129" i="5"/>
  <c r="E133" i="5"/>
  <c r="F123" i="5"/>
  <c r="G124" i="5"/>
  <c r="G136" i="5" s="1"/>
  <c r="F127" i="5"/>
  <c r="G128" i="5"/>
  <c r="F131" i="5"/>
  <c r="G132" i="5"/>
  <c r="F122" i="5"/>
  <c r="G123" i="5"/>
  <c r="F126" i="5"/>
  <c r="G127" i="5"/>
  <c r="F130" i="5"/>
  <c r="G131" i="5"/>
  <c r="G122" i="5"/>
  <c r="F125" i="5"/>
  <c r="G126" i="5"/>
  <c r="F129" i="5"/>
  <c r="G130" i="5"/>
  <c r="F133" i="5"/>
  <c r="F124" i="5"/>
  <c r="F136" i="5" s="1"/>
  <c r="G125" i="5"/>
  <c r="F128" i="5"/>
  <c r="G129" i="5"/>
  <c r="F132" i="5"/>
  <c r="G133" i="5"/>
  <c r="F1" i="25"/>
  <c r="M1" i="25" s="1"/>
  <c r="M1" i="30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D106" i="1"/>
  <c r="CD107" i="1"/>
  <c r="CD108" i="1"/>
  <c r="CD109" i="1"/>
  <c r="CD110" i="1"/>
  <c r="CD111" i="1"/>
  <c r="CD112" i="1"/>
  <c r="CD113" i="1"/>
  <c r="CD114" i="1"/>
  <c r="CD115" i="1"/>
  <c r="CD116" i="1"/>
  <c r="CD117" i="1"/>
  <c r="CD118" i="1"/>
  <c r="CD119" i="1"/>
  <c r="CD120" i="1"/>
  <c r="CD121" i="1"/>
  <c r="CD2" i="1"/>
  <c r="O1" i="31"/>
  <c r="G1" i="31"/>
  <c r="N1" i="31" s="1"/>
  <c r="E1" i="31"/>
  <c r="L1" i="31" s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2" i="1"/>
  <c r="AZ1" i="1"/>
  <c r="E1" i="30"/>
  <c r="L1" i="30" s="1"/>
  <c r="G1" i="30"/>
  <c r="N1" i="30" s="1"/>
  <c r="K3" i="27"/>
  <c r="K4" i="27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H1" i="27"/>
  <c r="O1" i="27" s="1"/>
  <c r="AS3" i="1"/>
  <c r="AT3" i="1"/>
  <c r="AU3" i="1"/>
  <c r="AW3" i="1"/>
  <c r="AY3" i="1"/>
  <c r="AS4" i="1"/>
  <c r="F4" i="29" s="1"/>
  <c r="L4" i="29" s="1"/>
  <c r="AT4" i="1"/>
  <c r="AU4" i="1"/>
  <c r="AW4" i="1"/>
  <c r="AY4" i="1"/>
  <c r="AS5" i="1"/>
  <c r="AT5" i="1"/>
  <c r="AU5" i="1"/>
  <c r="AW5" i="1"/>
  <c r="AY5" i="1"/>
  <c r="AS6" i="1"/>
  <c r="AT6" i="1"/>
  <c r="AU6" i="1"/>
  <c r="AW6" i="1"/>
  <c r="AY6" i="1"/>
  <c r="AS7" i="1"/>
  <c r="AT7" i="1"/>
  <c r="AU7" i="1"/>
  <c r="AW7" i="1"/>
  <c r="AY7" i="1"/>
  <c r="AS8" i="1"/>
  <c r="F8" i="29" s="1"/>
  <c r="L8" i="29" s="1"/>
  <c r="AT8" i="1"/>
  <c r="AU8" i="1"/>
  <c r="AW8" i="1"/>
  <c r="AY8" i="1"/>
  <c r="AS9" i="1"/>
  <c r="AT9" i="1"/>
  <c r="AU9" i="1"/>
  <c r="AW9" i="1"/>
  <c r="AY9" i="1"/>
  <c r="AS10" i="1"/>
  <c r="AT10" i="1"/>
  <c r="AU10" i="1"/>
  <c r="AW10" i="1"/>
  <c r="AY10" i="1"/>
  <c r="AS11" i="1"/>
  <c r="AT11" i="1"/>
  <c r="AU11" i="1"/>
  <c r="AW11" i="1"/>
  <c r="AY11" i="1"/>
  <c r="AS12" i="1"/>
  <c r="F12" i="29" s="1"/>
  <c r="L12" i="29" s="1"/>
  <c r="AT12" i="1"/>
  <c r="AU12" i="1"/>
  <c r="AW12" i="1"/>
  <c r="AY12" i="1"/>
  <c r="AS13" i="1"/>
  <c r="AT13" i="1"/>
  <c r="AU13" i="1"/>
  <c r="AW13" i="1"/>
  <c r="AY13" i="1"/>
  <c r="AS14" i="1"/>
  <c r="AT14" i="1"/>
  <c r="AU14" i="1"/>
  <c r="H14" i="25" s="1"/>
  <c r="O14" i="25" s="1"/>
  <c r="AW14" i="1"/>
  <c r="AY14" i="1"/>
  <c r="AS15" i="1"/>
  <c r="AT15" i="1"/>
  <c r="AU15" i="1"/>
  <c r="H15" i="25" s="1"/>
  <c r="O15" i="25" s="1"/>
  <c r="AW15" i="1"/>
  <c r="AY15" i="1"/>
  <c r="AS16" i="1"/>
  <c r="F16" i="29" s="1"/>
  <c r="L16" i="29" s="1"/>
  <c r="AT16" i="1"/>
  <c r="AU16" i="1"/>
  <c r="H16" i="25" s="1"/>
  <c r="O16" i="25" s="1"/>
  <c r="AW16" i="1"/>
  <c r="AY16" i="1"/>
  <c r="AS17" i="1"/>
  <c r="AT17" i="1"/>
  <c r="AU17" i="1"/>
  <c r="H17" i="25" s="1"/>
  <c r="O17" i="25" s="1"/>
  <c r="AW17" i="1"/>
  <c r="AY17" i="1"/>
  <c r="AS18" i="1"/>
  <c r="AT18" i="1"/>
  <c r="AU18" i="1"/>
  <c r="H18" i="25" s="1"/>
  <c r="O18" i="25" s="1"/>
  <c r="AW18" i="1"/>
  <c r="AY18" i="1"/>
  <c r="AS19" i="1"/>
  <c r="AT19" i="1"/>
  <c r="AU19" i="1"/>
  <c r="H19" i="25" s="1"/>
  <c r="O19" i="25" s="1"/>
  <c r="AW19" i="1"/>
  <c r="AY19" i="1"/>
  <c r="AS20" i="1"/>
  <c r="F20" i="29" s="1"/>
  <c r="L20" i="29" s="1"/>
  <c r="AT20" i="1"/>
  <c r="AU20" i="1"/>
  <c r="H20" i="25" s="1"/>
  <c r="O20" i="25" s="1"/>
  <c r="AW20" i="1"/>
  <c r="AY20" i="1"/>
  <c r="AS21" i="1"/>
  <c r="AT21" i="1"/>
  <c r="AU21" i="1"/>
  <c r="H21" i="25" s="1"/>
  <c r="O21" i="25" s="1"/>
  <c r="AW21" i="1"/>
  <c r="AY21" i="1"/>
  <c r="AS22" i="1"/>
  <c r="AT22" i="1"/>
  <c r="AU22" i="1"/>
  <c r="H22" i="25" s="1"/>
  <c r="O22" i="25" s="1"/>
  <c r="AW22" i="1"/>
  <c r="AY22" i="1"/>
  <c r="AS23" i="1"/>
  <c r="AT23" i="1"/>
  <c r="AU23" i="1"/>
  <c r="H23" i="25" s="1"/>
  <c r="O23" i="25" s="1"/>
  <c r="AW23" i="1"/>
  <c r="AY23" i="1"/>
  <c r="AS24" i="1"/>
  <c r="F24" i="29" s="1"/>
  <c r="L24" i="29" s="1"/>
  <c r="AT24" i="1"/>
  <c r="AU24" i="1"/>
  <c r="H24" i="25" s="1"/>
  <c r="O24" i="25" s="1"/>
  <c r="AW24" i="1"/>
  <c r="AY24" i="1"/>
  <c r="AS25" i="1"/>
  <c r="AT25" i="1"/>
  <c r="AU25" i="1"/>
  <c r="H25" i="25" s="1"/>
  <c r="O25" i="25" s="1"/>
  <c r="AW25" i="1"/>
  <c r="AY25" i="1"/>
  <c r="AS26" i="1"/>
  <c r="AT26" i="1"/>
  <c r="AU26" i="1"/>
  <c r="H26" i="25" s="1"/>
  <c r="O26" i="25" s="1"/>
  <c r="AW26" i="1"/>
  <c r="AY26" i="1"/>
  <c r="AS27" i="1"/>
  <c r="AT27" i="1"/>
  <c r="AU27" i="1"/>
  <c r="H27" i="25" s="1"/>
  <c r="O27" i="25" s="1"/>
  <c r="AW27" i="1"/>
  <c r="AY27" i="1"/>
  <c r="AS28" i="1"/>
  <c r="F28" i="29" s="1"/>
  <c r="L28" i="29" s="1"/>
  <c r="AT28" i="1"/>
  <c r="AU28" i="1"/>
  <c r="H28" i="25" s="1"/>
  <c r="O28" i="25" s="1"/>
  <c r="AW28" i="1"/>
  <c r="AY28" i="1"/>
  <c r="AS29" i="1"/>
  <c r="AT29" i="1"/>
  <c r="AU29" i="1"/>
  <c r="H29" i="25" s="1"/>
  <c r="O29" i="25" s="1"/>
  <c r="AW29" i="1"/>
  <c r="AY29" i="1"/>
  <c r="AS30" i="1"/>
  <c r="AT30" i="1"/>
  <c r="AU30" i="1"/>
  <c r="H30" i="25" s="1"/>
  <c r="O30" i="25" s="1"/>
  <c r="AW30" i="1"/>
  <c r="AY30" i="1"/>
  <c r="AS31" i="1"/>
  <c r="AT31" i="1"/>
  <c r="AU31" i="1"/>
  <c r="H31" i="25" s="1"/>
  <c r="O31" i="25" s="1"/>
  <c r="AW31" i="1"/>
  <c r="AY31" i="1"/>
  <c r="AS32" i="1"/>
  <c r="F32" i="29" s="1"/>
  <c r="L32" i="29" s="1"/>
  <c r="AT32" i="1"/>
  <c r="AU32" i="1"/>
  <c r="H32" i="25" s="1"/>
  <c r="O32" i="25" s="1"/>
  <c r="AW32" i="1"/>
  <c r="AY32" i="1"/>
  <c r="AS33" i="1"/>
  <c r="I33" i="27" s="1"/>
  <c r="P33" i="27" s="1"/>
  <c r="AT33" i="1"/>
  <c r="AU33" i="1"/>
  <c r="H33" i="25" s="1"/>
  <c r="O33" i="25" s="1"/>
  <c r="AW33" i="1"/>
  <c r="AY33" i="1"/>
  <c r="AS34" i="1"/>
  <c r="AT34" i="1"/>
  <c r="AU34" i="1"/>
  <c r="H34" i="25" s="1"/>
  <c r="O34" i="25" s="1"/>
  <c r="AW34" i="1"/>
  <c r="AY34" i="1"/>
  <c r="AS35" i="1"/>
  <c r="AT35" i="1"/>
  <c r="AU35" i="1"/>
  <c r="H35" i="25" s="1"/>
  <c r="O35" i="25" s="1"/>
  <c r="AW35" i="1"/>
  <c r="AY35" i="1"/>
  <c r="AS36" i="1"/>
  <c r="F36" i="29" s="1"/>
  <c r="L36" i="29" s="1"/>
  <c r="AT36" i="1"/>
  <c r="AU36" i="1"/>
  <c r="H36" i="25" s="1"/>
  <c r="O36" i="25" s="1"/>
  <c r="AW36" i="1"/>
  <c r="AY36" i="1"/>
  <c r="AS37" i="1"/>
  <c r="AT37" i="1"/>
  <c r="AU37" i="1"/>
  <c r="H37" i="25" s="1"/>
  <c r="O37" i="25" s="1"/>
  <c r="AW37" i="1"/>
  <c r="AY37" i="1"/>
  <c r="AS38" i="1"/>
  <c r="AT38" i="1"/>
  <c r="AU38" i="1"/>
  <c r="H38" i="25" s="1"/>
  <c r="O38" i="25" s="1"/>
  <c r="AW38" i="1"/>
  <c r="AY38" i="1"/>
  <c r="AS39" i="1"/>
  <c r="AT39" i="1"/>
  <c r="AU39" i="1"/>
  <c r="H39" i="25" s="1"/>
  <c r="O39" i="25" s="1"/>
  <c r="AW39" i="1"/>
  <c r="AY39" i="1"/>
  <c r="AS40" i="1"/>
  <c r="F40" i="29" s="1"/>
  <c r="L40" i="29" s="1"/>
  <c r="AT40" i="1"/>
  <c r="AU40" i="1"/>
  <c r="H40" i="25" s="1"/>
  <c r="O40" i="25" s="1"/>
  <c r="AW40" i="1"/>
  <c r="AY40" i="1"/>
  <c r="AS41" i="1"/>
  <c r="AT41" i="1"/>
  <c r="AU41" i="1"/>
  <c r="H41" i="25" s="1"/>
  <c r="O41" i="25" s="1"/>
  <c r="AW41" i="1"/>
  <c r="AY41" i="1"/>
  <c r="AS42" i="1"/>
  <c r="AT42" i="1"/>
  <c r="AU42" i="1"/>
  <c r="H42" i="25" s="1"/>
  <c r="O42" i="25" s="1"/>
  <c r="AW42" i="1"/>
  <c r="AY42" i="1"/>
  <c r="AS43" i="1"/>
  <c r="AT43" i="1"/>
  <c r="AU43" i="1"/>
  <c r="H43" i="25" s="1"/>
  <c r="O43" i="25" s="1"/>
  <c r="AW43" i="1"/>
  <c r="AY43" i="1"/>
  <c r="AS44" i="1"/>
  <c r="F44" i="29" s="1"/>
  <c r="L44" i="29" s="1"/>
  <c r="AT44" i="1"/>
  <c r="AU44" i="1"/>
  <c r="H44" i="25" s="1"/>
  <c r="O44" i="25" s="1"/>
  <c r="AW44" i="1"/>
  <c r="AY44" i="1"/>
  <c r="AS45" i="1"/>
  <c r="AT45" i="1"/>
  <c r="AU45" i="1"/>
  <c r="H45" i="25" s="1"/>
  <c r="O45" i="25" s="1"/>
  <c r="AW45" i="1"/>
  <c r="AY45" i="1"/>
  <c r="AS46" i="1"/>
  <c r="AT46" i="1"/>
  <c r="AU46" i="1"/>
  <c r="H46" i="25" s="1"/>
  <c r="O46" i="25" s="1"/>
  <c r="AW46" i="1"/>
  <c r="AY46" i="1"/>
  <c r="AS47" i="1"/>
  <c r="AT47" i="1"/>
  <c r="AU47" i="1"/>
  <c r="H47" i="25" s="1"/>
  <c r="O47" i="25" s="1"/>
  <c r="AW47" i="1"/>
  <c r="AY47" i="1"/>
  <c r="AS48" i="1"/>
  <c r="F48" i="29" s="1"/>
  <c r="L48" i="29" s="1"/>
  <c r="AT48" i="1"/>
  <c r="AU48" i="1"/>
  <c r="H48" i="25" s="1"/>
  <c r="O48" i="25" s="1"/>
  <c r="AW48" i="1"/>
  <c r="AY48" i="1"/>
  <c r="AS49" i="1"/>
  <c r="AT49" i="1"/>
  <c r="AU49" i="1"/>
  <c r="H49" i="25" s="1"/>
  <c r="O49" i="25" s="1"/>
  <c r="AW49" i="1"/>
  <c r="AY49" i="1"/>
  <c r="AS50" i="1"/>
  <c r="AT50" i="1"/>
  <c r="AU50" i="1"/>
  <c r="H50" i="25" s="1"/>
  <c r="O50" i="25" s="1"/>
  <c r="AW50" i="1"/>
  <c r="AY50" i="1"/>
  <c r="AS51" i="1"/>
  <c r="AT51" i="1"/>
  <c r="AU51" i="1"/>
  <c r="H51" i="25" s="1"/>
  <c r="O51" i="25" s="1"/>
  <c r="AW51" i="1"/>
  <c r="AY51" i="1"/>
  <c r="AS52" i="1"/>
  <c r="AT52" i="1"/>
  <c r="AU52" i="1"/>
  <c r="H52" i="25" s="1"/>
  <c r="O52" i="25" s="1"/>
  <c r="AW52" i="1"/>
  <c r="AY52" i="1"/>
  <c r="AS53" i="1"/>
  <c r="AT53" i="1"/>
  <c r="AU53" i="1"/>
  <c r="H53" i="25" s="1"/>
  <c r="O53" i="25" s="1"/>
  <c r="AW53" i="1"/>
  <c r="AY53" i="1"/>
  <c r="AS54" i="1"/>
  <c r="AT54" i="1"/>
  <c r="AU54" i="1"/>
  <c r="H54" i="25" s="1"/>
  <c r="O54" i="25" s="1"/>
  <c r="AW54" i="1"/>
  <c r="AY54" i="1"/>
  <c r="AS55" i="1"/>
  <c r="AT55" i="1"/>
  <c r="AU55" i="1"/>
  <c r="H55" i="25" s="1"/>
  <c r="O55" i="25" s="1"/>
  <c r="AW55" i="1"/>
  <c r="AY55" i="1"/>
  <c r="AS56" i="1"/>
  <c r="AT56" i="1"/>
  <c r="AU56" i="1"/>
  <c r="H56" i="25" s="1"/>
  <c r="O56" i="25" s="1"/>
  <c r="AW56" i="1"/>
  <c r="AY56" i="1"/>
  <c r="AS57" i="1"/>
  <c r="AT57" i="1"/>
  <c r="AU57" i="1"/>
  <c r="H57" i="25" s="1"/>
  <c r="O57" i="25" s="1"/>
  <c r="AW57" i="1"/>
  <c r="AY57" i="1"/>
  <c r="AS58" i="1"/>
  <c r="AT58" i="1"/>
  <c r="AU58" i="1"/>
  <c r="H58" i="25" s="1"/>
  <c r="O58" i="25" s="1"/>
  <c r="AW58" i="1"/>
  <c r="AY58" i="1"/>
  <c r="AS59" i="1"/>
  <c r="AT59" i="1"/>
  <c r="AU59" i="1"/>
  <c r="H59" i="25" s="1"/>
  <c r="O59" i="25" s="1"/>
  <c r="AW59" i="1"/>
  <c r="AY59" i="1"/>
  <c r="AS60" i="1"/>
  <c r="AT60" i="1"/>
  <c r="AU60" i="1"/>
  <c r="H60" i="25" s="1"/>
  <c r="O60" i="25" s="1"/>
  <c r="AW60" i="1"/>
  <c r="AY60" i="1"/>
  <c r="AS61" i="1"/>
  <c r="AT61" i="1"/>
  <c r="AU61" i="1"/>
  <c r="H61" i="25" s="1"/>
  <c r="O61" i="25" s="1"/>
  <c r="AW61" i="1"/>
  <c r="AY61" i="1"/>
  <c r="AS62" i="1"/>
  <c r="AT62" i="1"/>
  <c r="AU62" i="1"/>
  <c r="H62" i="25" s="1"/>
  <c r="O62" i="25" s="1"/>
  <c r="AW62" i="1"/>
  <c r="AY62" i="1"/>
  <c r="AS63" i="1"/>
  <c r="AT63" i="1"/>
  <c r="AU63" i="1"/>
  <c r="H63" i="25" s="1"/>
  <c r="O63" i="25" s="1"/>
  <c r="AW63" i="1"/>
  <c r="AY63" i="1"/>
  <c r="AS64" i="1"/>
  <c r="AT64" i="1"/>
  <c r="AU64" i="1"/>
  <c r="H64" i="25" s="1"/>
  <c r="O64" i="25" s="1"/>
  <c r="AW64" i="1"/>
  <c r="AY64" i="1"/>
  <c r="AS65" i="1"/>
  <c r="I65" i="27" s="1"/>
  <c r="P65" i="27" s="1"/>
  <c r="AT65" i="1"/>
  <c r="AU65" i="1"/>
  <c r="H65" i="25" s="1"/>
  <c r="O65" i="25" s="1"/>
  <c r="AW65" i="1"/>
  <c r="AY65" i="1"/>
  <c r="AS66" i="1"/>
  <c r="AT66" i="1"/>
  <c r="AU66" i="1"/>
  <c r="H66" i="25" s="1"/>
  <c r="O66" i="25" s="1"/>
  <c r="AW66" i="1"/>
  <c r="AY66" i="1"/>
  <c r="AS67" i="1"/>
  <c r="AT67" i="1"/>
  <c r="AU67" i="1"/>
  <c r="H67" i="25" s="1"/>
  <c r="O67" i="25" s="1"/>
  <c r="AW67" i="1"/>
  <c r="AY67" i="1"/>
  <c r="AS68" i="1"/>
  <c r="AT68" i="1"/>
  <c r="AU68" i="1"/>
  <c r="H68" i="25" s="1"/>
  <c r="O68" i="25" s="1"/>
  <c r="AW68" i="1"/>
  <c r="AY68" i="1"/>
  <c r="AS69" i="1"/>
  <c r="AT69" i="1"/>
  <c r="AU69" i="1"/>
  <c r="H69" i="25" s="1"/>
  <c r="O69" i="25" s="1"/>
  <c r="AW69" i="1"/>
  <c r="AY69" i="1"/>
  <c r="AS70" i="1"/>
  <c r="AT70" i="1"/>
  <c r="AU70" i="1"/>
  <c r="H70" i="25" s="1"/>
  <c r="O70" i="25" s="1"/>
  <c r="AW70" i="1"/>
  <c r="AY70" i="1"/>
  <c r="AS71" i="1"/>
  <c r="AT71" i="1"/>
  <c r="AU71" i="1"/>
  <c r="H71" i="25" s="1"/>
  <c r="O71" i="25" s="1"/>
  <c r="AW71" i="1"/>
  <c r="AY71" i="1"/>
  <c r="AS72" i="1"/>
  <c r="AT72" i="1"/>
  <c r="AU72" i="1"/>
  <c r="H72" i="25" s="1"/>
  <c r="O72" i="25" s="1"/>
  <c r="AW72" i="1"/>
  <c r="AY72" i="1"/>
  <c r="AS73" i="1"/>
  <c r="AT73" i="1"/>
  <c r="AU73" i="1"/>
  <c r="H73" i="25" s="1"/>
  <c r="O73" i="25" s="1"/>
  <c r="AW73" i="1"/>
  <c r="AY73" i="1"/>
  <c r="AS74" i="1"/>
  <c r="AT74" i="1"/>
  <c r="AU74" i="1"/>
  <c r="H74" i="25" s="1"/>
  <c r="O74" i="25" s="1"/>
  <c r="AW74" i="1"/>
  <c r="AY74" i="1"/>
  <c r="AS75" i="1"/>
  <c r="AT75" i="1"/>
  <c r="AU75" i="1"/>
  <c r="H75" i="25" s="1"/>
  <c r="O75" i="25" s="1"/>
  <c r="AW75" i="1"/>
  <c r="AY75" i="1"/>
  <c r="AS76" i="1"/>
  <c r="AT76" i="1"/>
  <c r="AU76" i="1"/>
  <c r="H76" i="25" s="1"/>
  <c r="O76" i="25" s="1"/>
  <c r="AW76" i="1"/>
  <c r="AY76" i="1"/>
  <c r="AS77" i="1"/>
  <c r="AT77" i="1"/>
  <c r="AU77" i="1"/>
  <c r="H77" i="25" s="1"/>
  <c r="O77" i="25" s="1"/>
  <c r="AW77" i="1"/>
  <c r="AY77" i="1"/>
  <c r="AS78" i="1"/>
  <c r="AT78" i="1"/>
  <c r="AU78" i="1"/>
  <c r="H78" i="25" s="1"/>
  <c r="O78" i="25" s="1"/>
  <c r="AW78" i="1"/>
  <c r="AY78" i="1"/>
  <c r="AS79" i="1"/>
  <c r="AT79" i="1"/>
  <c r="AU79" i="1"/>
  <c r="H79" i="25" s="1"/>
  <c r="O79" i="25" s="1"/>
  <c r="AW79" i="1"/>
  <c r="AY79" i="1"/>
  <c r="AS80" i="1"/>
  <c r="AT80" i="1"/>
  <c r="AU80" i="1"/>
  <c r="H80" i="25" s="1"/>
  <c r="O80" i="25" s="1"/>
  <c r="AW80" i="1"/>
  <c r="AY80" i="1"/>
  <c r="AS81" i="1"/>
  <c r="AT81" i="1"/>
  <c r="AU81" i="1"/>
  <c r="H81" i="25" s="1"/>
  <c r="O81" i="25" s="1"/>
  <c r="AW81" i="1"/>
  <c r="AY81" i="1"/>
  <c r="AS82" i="1"/>
  <c r="AT82" i="1"/>
  <c r="AU82" i="1"/>
  <c r="H82" i="25" s="1"/>
  <c r="O82" i="25" s="1"/>
  <c r="AW82" i="1"/>
  <c r="AY82" i="1"/>
  <c r="AS83" i="1"/>
  <c r="AT83" i="1"/>
  <c r="AU83" i="1"/>
  <c r="H83" i="25" s="1"/>
  <c r="O83" i="25" s="1"/>
  <c r="AW83" i="1"/>
  <c r="AY83" i="1"/>
  <c r="AS84" i="1"/>
  <c r="AT84" i="1"/>
  <c r="AU84" i="1"/>
  <c r="H84" i="25" s="1"/>
  <c r="O84" i="25" s="1"/>
  <c r="AW84" i="1"/>
  <c r="AY84" i="1"/>
  <c r="AS85" i="1"/>
  <c r="AT85" i="1"/>
  <c r="AU85" i="1"/>
  <c r="H85" i="25" s="1"/>
  <c r="O85" i="25" s="1"/>
  <c r="AW85" i="1"/>
  <c r="AY85" i="1"/>
  <c r="AS86" i="1"/>
  <c r="I86" i="27" s="1"/>
  <c r="P86" i="27" s="1"/>
  <c r="AT86" i="1"/>
  <c r="AU86" i="1"/>
  <c r="H86" i="25" s="1"/>
  <c r="O86" i="25" s="1"/>
  <c r="AW86" i="1"/>
  <c r="AY86" i="1"/>
  <c r="AS87" i="1"/>
  <c r="AT87" i="1"/>
  <c r="AU87" i="1"/>
  <c r="H87" i="25" s="1"/>
  <c r="O87" i="25" s="1"/>
  <c r="AW87" i="1"/>
  <c r="AY87" i="1"/>
  <c r="AS88" i="1"/>
  <c r="AT88" i="1"/>
  <c r="AU88" i="1"/>
  <c r="H88" i="25" s="1"/>
  <c r="O88" i="25" s="1"/>
  <c r="AW88" i="1"/>
  <c r="AY88" i="1"/>
  <c r="AS89" i="1"/>
  <c r="AT89" i="1"/>
  <c r="AU89" i="1"/>
  <c r="H89" i="25" s="1"/>
  <c r="O89" i="25" s="1"/>
  <c r="AW89" i="1"/>
  <c r="AY89" i="1"/>
  <c r="AS90" i="1"/>
  <c r="AT90" i="1"/>
  <c r="AU90" i="1"/>
  <c r="H90" i="25" s="1"/>
  <c r="O90" i="25" s="1"/>
  <c r="AW90" i="1"/>
  <c r="AY90" i="1"/>
  <c r="AS91" i="1"/>
  <c r="AT91" i="1"/>
  <c r="AU91" i="1"/>
  <c r="H91" i="25" s="1"/>
  <c r="O91" i="25" s="1"/>
  <c r="AW91" i="1"/>
  <c r="AY91" i="1"/>
  <c r="AS92" i="1"/>
  <c r="AT92" i="1"/>
  <c r="AU92" i="1"/>
  <c r="H92" i="25" s="1"/>
  <c r="O92" i="25" s="1"/>
  <c r="AW92" i="1"/>
  <c r="AY92" i="1"/>
  <c r="AS93" i="1"/>
  <c r="AT93" i="1"/>
  <c r="AU93" i="1"/>
  <c r="H93" i="25" s="1"/>
  <c r="O93" i="25" s="1"/>
  <c r="AW93" i="1"/>
  <c r="AY93" i="1"/>
  <c r="AS94" i="1"/>
  <c r="AT94" i="1"/>
  <c r="AU94" i="1"/>
  <c r="H94" i="25" s="1"/>
  <c r="O94" i="25" s="1"/>
  <c r="AW94" i="1"/>
  <c r="AY94" i="1"/>
  <c r="AS95" i="1"/>
  <c r="AT95" i="1"/>
  <c r="AU95" i="1"/>
  <c r="H95" i="25" s="1"/>
  <c r="O95" i="25" s="1"/>
  <c r="AW95" i="1"/>
  <c r="AY95" i="1"/>
  <c r="AS96" i="1"/>
  <c r="AT96" i="1"/>
  <c r="AU96" i="1"/>
  <c r="H96" i="25" s="1"/>
  <c r="O96" i="25" s="1"/>
  <c r="AW96" i="1"/>
  <c r="AY96" i="1"/>
  <c r="AS97" i="1"/>
  <c r="AT97" i="1"/>
  <c r="AU97" i="1"/>
  <c r="H97" i="25" s="1"/>
  <c r="O97" i="25" s="1"/>
  <c r="AW97" i="1"/>
  <c r="AY97" i="1"/>
  <c r="AS98" i="1"/>
  <c r="AT98" i="1"/>
  <c r="AU98" i="1"/>
  <c r="H98" i="25" s="1"/>
  <c r="O98" i="25" s="1"/>
  <c r="AW98" i="1"/>
  <c r="AY98" i="1"/>
  <c r="AS99" i="1"/>
  <c r="AT99" i="1"/>
  <c r="AU99" i="1"/>
  <c r="H99" i="25" s="1"/>
  <c r="O99" i="25" s="1"/>
  <c r="AW99" i="1"/>
  <c r="AY99" i="1"/>
  <c r="AS100" i="1"/>
  <c r="AT100" i="1"/>
  <c r="AU100" i="1"/>
  <c r="H100" i="25" s="1"/>
  <c r="O100" i="25" s="1"/>
  <c r="AW100" i="1"/>
  <c r="AY100" i="1"/>
  <c r="AS101" i="1"/>
  <c r="AT101" i="1"/>
  <c r="AU101" i="1"/>
  <c r="H101" i="25" s="1"/>
  <c r="O101" i="25" s="1"/>
  <c r="AW101" i="1"/>
  <c r="AY101" i="1"/>
  <c r="AS102" i="1"/>
  <c r="I102" i="27" s="1"/>
  <c r="P102" i="27" s="1"/>
  <c r="AT102" i="1"/>
  <c r="AU102" i="1"/>
  <c r="H102" i="25" s="1"/>
  <c r="O102" i="25" s="1"/>
  <c r="AW102" i="1"/>
  <c r="AY102" i="1"/>
  <c r="AS103" i="1"/>
  <c r="AT103" i="1"/>
  <c r="AU103" i="1"/>
  <c r="H103" i="25" s="1"/>
  <c r="O103" i="25" s="1"/>
  <c r="AW103" i="1"/>
  <c r="AY103" i="1"/>
  <c r="AS104" i="1"/>
  <c r="AT104" i="1"/>
  <c r="AU104" i="1"/>
  <c r="H104" i="25" s="1"/>
  <c r="O104" i="25" s="1"/>
  <c r="AW104" i="1"/>
  <c r="AY104" i="1"/>
  <c r="AS105" i="1"/>
  <c r="AT105" i="1"/>
  <c r="AU105" i="1"/>
  <c r="H105" i="25" s="1"/>
  <c r="O105" i="25" s="1"/>
  <c r="AW105" i="1"/>
  <c r="AY105" i="1"/>
  <c r="AS106" i="1"/>
  <c r="AT106" i="1"/>
  <c r="AU106" i="1"/>
  <c r="H106" i="25" s="1"/>
  <c r="O106" i="25" s="1"/>
  <c r="AW106" i="1"/>
  <c r="AY106" i="1"/>
  <c r="AS107" i="1"/>
  <c r="AT107" i="1"/>
  <c r="AU107" i="1"/>
  <c r="H107" i="25" s="1"/>
  <c r="O107" i="25" s="1"/>
  <c r="AW107" i="1"/>
  <c r="AY107" i="1"/>
  <c r="AS108" i="1"/>
  <c r="AT108" i="1"/>
  <c r="AU108" i="1"/>
  <c r="H108" i="25" s="1"/>
  <c r="O108" i="25" s="1"/>
  <c r="AW108" i="1"/>
  <c r="AY108" i="1"/>
  <c r="AS109" i="1"/>
  <c r="AT109" i="1"/>
  <c r="AU109" i="1"/>
  <c r="H109" i="25" s="1"/>
  <c r="O109" i="25" s="1"/>
  <c r="AW109" i="1"/>
  <c r="AY109" i="1"/>
  <c r="AS110" i="1"/>
  <c r="AT110" i="1"/>
  <c r="AU110" i="1"/>
  <c r="H110" i="25" s="1"/>
  <c r="O110" i="25" s="1"/>
  <c r="AW110" i="1"/>
  <c r="AY110" i="1"/>
  <c r="AS111" i="1"/>
  <c r="AT111" i="1"/>
  <c r="AU111" i="1"/>
  <c r="H111" i="25" s="1"/>
  <c r="O111" i="25" s="1"/>
  <c r="AW111" i="1"/>
  <c r="AY111" i="1"/>
  <c r="AS112" i="1"/>
  <c r="AT112" i="1"/>
  <c r="AU112" i="1"/>
  <c r="H112" i="25" s="1"/>
  <c r="O112" i="25" s="1"/>
  <c r="AW112" i="1"/>
  <c r="AY112" i="1"/>
  <c r="AS113" i="1"/>
  <c r="AT113" i="1"/>
  <c r="AU113" i="1"/>
  <c r="H113" i="25" s="1"/>
  <c r="O113" i="25" s="1"/>
  <c r="AW113" i="1"/>
  <c r="AY113" i="1"/>
  <c r="AS114" i="1"/>
  <c r="AT114" i="1"/>
  <c r="AU114" i="1"/>
  <c r="H114" i="25" s="1"/>
  <c r="O114" i="25" s="1"/>
  <c r="AW114" i="1"/>
  <c r="AY114" i="1"/>
  <c r="AS115" i="1"/>
  <c r="AT115" i="1"/>
  <c r="AU115" i="1"/>
  <c r="H115" i="25" s="1"/>
  <c r="O115" i="25" s="1"/>
  <c r="AW115" i="1"/>
  <c r="AY115" i="1"/>
  <c r="AS116" i="1"/>
  <c r="AT116" i="1"/>
  <c r="AU116" i="1"/>
  <c r="H116" i="25" s="1"/>
  <c r="O116" i="25" s="1"/>
  <c r="AW116" i="1"/>
  <c r="AY116" i="1"/>
  <c r="AS117" i="1"/>
  <c r="AT117" i="1"/>
  <c r="AU117" i="1"/>
  <c r="H117" i="25" s="1"/>
  <c r="O117" i="25" s="1"/>
  <c r="AW117" i="1"/>
  <c r="AY117" i="1"/>
  <c r="AS118" i="1"/>
  <c r="I118" i="27" s="1"/>
  <c r="P118" i="27" s="1"/>
  <c r="AT118" i="1"/>
  <c r="AU118" i="1"/>
  <c r="H118" i="25" s="1"/>
  <c r="O118" i="25" s="1"/>
  <c r="AW118" i="1"/>
  <c r="AY118" i="1"/>
  <c r="AS119" i="1"/>
  <c r="AT119" i="1"/>
  <c r="AU119" i="1"/>
  <c r="H119" i="25" s="1"/>
  <c r="O119" i="25" s="1"/>
  <c r="AW119" i="1"/>
  <c r="AY119" i="1"/>
  <c r="AS120" i="1"/>
  <c r="AT120" i="1"/>
  <c r="AU120" i="1"/>
  <c r="H120" i="25" s="1"/>
  <c r="O120" i="25" s="1"/>
  <c r="AW120" i="1"/>
  <c r="AY120" i="1"/>
  <c r="AS121" i="1"/>
  <c r="AT121" i="1"/>
  <c r="AU121" i="1"/>
  <c r="H121" i="25" s="1"/>
  <c r="O121" i="25" s="1"/>
  <c r="AW121" i="1"/>
  <c r="AY121" i="1"/>
  <c r="AY2" i="1"/>
  <c r="AW2" i="1"/>
  <c r="AU2" i="1"/>
  <c r="AT2" i="1"/>
  <c r="AS2" i="1"/>
  <c r="AT1" i="1"/>
  <c r="AU1" i="1"/>
  <c r="H1" i="25" s="1"/>
  <c r="O1" i="25" s="1"/>
  <c r="AW1" i="1"/>
  <c r="AY1" i="1"/>
  <c r="AS1" i="1"/>
  <c r="L1" i="32" s="1"/>
  <c r="J3" i="32"/>
  <c r="J4" i="32"/>
  <c r="J5" i="32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64" i="32"/>
  <c r="J65" i="32"/>
  <c r="J66" i="32"/>
  <c r="J67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J95" i="32"/>
  <c r="J96" i="32"/>
  <c r="J97" i="32"/>
  <c r="J98" i="32"/>
  <c r="J99" i="32"/>
  <c r="J100" i="32"/>
  <c r="J101" i="32"/>
  <c r="J102" i="32"/>
  <c r="J103" i="32"/>
  <c r="J104" i="32"/>
  <c r="J105" i="32"/>
  <c r="J106" i="32"/>
  <c r="J107" i="32"/>
  <c r="J108" i="32"/>
  <c r="J109" i="32"/>
  <c r="J110" i="32"/>
  <c r="J111" i="32"/>
  <c r="J112" i="32"/>
  <c r="J113" i="32"/>
  <c r="J114" i="32"/>
  <c r="J115" i="32"/>
  <c r="J116" i="32"/>
  <c r="J117" i="32"/>
  <c r="J118" i="32"/>
  <c r="J119" i="32"/>
  <c r="J120" i="32"/>
  <c r="J121" i="32"/>
  <c r="J134" i="32"/>
  <c r="J135" i="32"/>
  <c r="J136" i="32"/>
  <c r="J137" i="32"/>
  <c r="J138" i="32"/>
  <c r="J139" i="32"/>
  <c r="J140" i="32"/>
  <c r="J141" i="32"/>
  <c r="J142" i="32"/>
  <c r="J143" i="32"/>
  <c r="J144" i="32"/>
  <c r="J145" i="32"/>
  <c r="J2" i="32"/>
  <c r="M1" i="32"/>
  <c r="K3" i="31"/>
  <c r="K4" i="31"/>
  <c r="K5" i="31"/>
  <c r="K6" i="31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79" i="31"/>
  <c r="K80" i="31"/>
  <c r="K81" i="31"/>
  <c r="K82" i="31"/>
  <c r="K83" i="31"/>
  <c r="K84" i="31"/>
  <c r="K85" i="31"/>
  <c r="K86" i="31"/>
  <c r="K87" i="31"/>
  <c r="K88" i="31"/>
  <c r="K89" i="31"/>
  <c r="K90" i="31"/>
  <c r="K91" i="31"/>
  <c r="K92" i="31"/>
  <c r="K93" i="31"/>
  <c r="K94" i="31"/>
  <c r="K95" i="31"/>
  <c r="K96" i="31"/>
  <c r="K97" i="31"/>
  <c r="K98" i="31"/>
  <c r="K99" i="31"/>
  <c r="K100" i="31"/>
  <c r="K101" i="31"/>
  <c r="K102" i="31"/>
  <c r="K103" i="31"/>
  <c r="K104" i="31"/>
  <c r="K105" i="31"/>
  <c r="K106" i="31"/>
  <c r="K107" i="31"/>
  <c r="K108" i="31"/>
  <c r="K109" i="31"/>
  <c r="K110" i="31"/>
  <c r="K111" i="31"/>
  <c r="K112" i="31"/>
  <c r="K113" i="31"/>
  <c r="K114" i="31"/>
  <c r="K115" i="31"/>
  <c r="K116" i="31"/>
  <c r="K117" i="31"/>
  <c r="K118" i="31"/>
  <c r="K119" i="31"/>
  <c r="K120" i="31"/>
  <c r="K121" i="31"/>
  <c r="K134" i="31"/>
  <c r="K135" i="31"/>
  <c r="N135" i="31"/>
  <c r="K136" i="31"/>
  <c r="K137" i="31"/>
  <c r="K138" i="31"/>
  <c r="K139" i="31"/>
  <c r="K140" i="31"/>
  <c r="K141" i="31"/>
  <c r="K142" i="31"/>
  <c r="K143" i="31"/>
  <c r="K144" i="31"/>
  <c r="K145" i="31"/>
  <c r="K2" i="31"/>
  <c r="G2" i="31"/>
  <c r="N2" i="31" s="1"/>
  <c r="G3" i="31"/>
  <c r="N3" i="31" s="1"/>
  <c r="G4" i="31"/>
  <c r="N4" i="31" s="1"/>
  <c r="G5" i="31"/>
  <c r="N5" i="31" s="1"/>
  <c r="G6" i="31"/>
  <c r="N6" i="31" s="1"/>
  <c r="G7" i="31"/>
  <c r="N7" i="31" s="1"/>
  <c r="G8" i="31"/>
  <c r="N8" i="31" s="1"/>
  <c r="G9" i="31"/>
  <c r="N9" i="31" s="1"/>
  <c r="G10" i="31"/>
  <c r="N10" i="31" s="1"/>
  <c r="G11" i="31"/>
  <c r="N11" i="31" s="1"/>
  <c r="G12" i="31"/>
  <c r="N12" i="31" s="1"/>
  <c r="G13" i="31"/>
  <c r="N13" i="31" s="1"/>
  <c r="G14" i="31"/>
  <c r="N14" i="31" s="1"/>
  <c r="G15" i="31"/>
  <c r="N15" i="31" s="1"/>
  <c r="G16" i="31"/>
  <c r="N16" i="31" s="1"/>
  <c r="G17" i="31"/>
  <c r="N17" i="31" s="1"/>
  <c r="G18" i="31"/>
  <c r="N18" i="31" s="1"/>
  <c r="G19" i="31"/>
  <c r="N19" i="31" s="1"/>
  <c r="G20" i="31"/>
  <c r="N20" i="31" s="1"/>
  <c r="G21" i="31"/>
  <c r="N21" i="31" s="1"/>
  <c r="G22" i="31"/>
  <c r="N22" i="31" s="1"/>
  <c r="G23" i="31"/>
  <c r="N23" i="31" s="1"/>
  <c r="G24" i="31"/>
  <c r="N24" i="31" s="1"/>
  <c r="G25" i="31"/>
  <c r="N25" i="31" s="1"/>
  <c r="G26" i="31"/>
  <c r="N26" i="31" s="1"/>
  <c r="G27" i="31"/>
  <c r="N27" i="31" s="1"/>
  <c r="G28" i="31"/>
  <c r="N28" i="31" s="1"/>
  <c r="G29" i="31"/>
  <c r="N29" i="31" s="1"/>
  <c r="G30" i="31"/>
  <c r="N30" i="31" s="1"/>
  <c r="G31" i="31"/>
  <c r="N31" i="31" s="1"/>
  <c r="G32" i="31"/>
  <c r="N32" i="31" s="1"/>
  <c r="G33" i="31"/>
  <c r="N33" i="31" s="1"/>
  <c r="G34" i="31"/>
  <c r="N34" i="31" s="1"/>
  <c r="G35" i="31"/>
  <c r="N35" i="31" s="1"/>
  <c r="G36" i="31"/>
  <c r="N36" i="31" s="1"/>
  <c r="G37" i="31"/>
  <c r="N37" i="31" s="1"/>
  <c r="G38" i="31"/>
  <c r="N38" i="31" s="1"/>
  <c r="G39" i="31"/>
  <c r="N39" i="31" s="1"/>
  <c r="G40" i="31"/>
  <c r="N40" i="31" s="1"/>
  <c r="G41" i="31"/>
  <c r="N41" i="31" s="1"/>
  <c r="G42" i="31"/>
  <c r="N42" i="31" s="1"/>
  <c r="G43" i="31"/>
  <c r="N43" i="31" s="1"/>
  <c r="G44" i="31"/>
  <c r="N44" i="31" s="1"/>
  <c r="G45" i="31"/>
  <c r="N45" i="31" s="1"/>
  <c r="G46" i="31"/>
  <c r="N46" i="31" s="1"/>
  <c r="G47" i="31"/>
  <c r="N47" i="31" s="1"/>
  <c r="G48" i="31"/>
  <c r="N48" i="31" s="1"/>
  <c r="G49" i="31"/>
  <c r="N49" i="31" s="1"/>
  <c r="G50" i="31"/>
  <c r="N50" i="31" s="1"/>
  <c r="G51" i="31"/>
  <c r="N51" i="31" s="1"/>
  <c r="G52" i="31"/>
  <c r="N52" i="31" s="1"/>
  <c r="G53" i="31"/>
  <c r="N53" i="31" s="1"/>
  <c r="G54" i="31"/>
  <c r="N54" i="31" s="1"/>
  <c r="G55" i="31"/>
  <c r="N55" i="31" s="1"/>
  <c r="G56" i="31"/>
  <c r="N56" i="31" s="1"/>
  <c r="G57" i="31"/>
  <c r="N57" i="31" s="1"/>
  <c r="G58" i="31"/>
  <c r="N58" i="31" s="1"/>
  <c r="G59" i="31"/>
  <c r="N59" i="31" s="1"/>
  <c r="G60" i="31"/>
  <c r="N60" i="31" s="1"/>
  <c r="G61" i="31"/>
  <c r="N61" i="31" s="1"/>
  <c r="G62" i="31"/>
  <c r="N62" i="31" s="1"/>
  <c r="G63" i="31"/>
  <c r="N63" i="31" s="1"/>
  <c r="G64" i="31"/>
  <c r="N64" i="31" s="1"/>
  <c r="G65" i="31"/>
  <c r="N65" i="31" s="1"/>
  <c r="G66" i="31"/>
  <c r="N66" i="31" s="1"/>
  <c r="G67" i="31"/>
  <c r="N67" i="31" s="1"/>
  <c r="G68" i="31"/>
  <c r="N68" i="31" s="1"/>
  <c r="G69" i="31"/>
  <c r="N69" i="31" s="1"/>
  <c r="G70" i="31"/>
  <c r="N70" i="31" s="1"/>
  <c r="G71" i="31"/>
  <c r="N71" i="31" s="1"/>
  <c r="G72" i="31"/>
  <c r="N72" i="31" s="1"/>
  <c r="G73" i="31"/>
  <c r="N73" i="31" s="1"/>
  <c r="G74" i="31"/>
  <c r="N74" i="31" s="1"/>
  <c r="G75" i="31"/>
  <c r="N75" i="31" s="1"/>
  <c r="G76" i="31"/>
  <c r="N76" i="31" s="1"/>
  <c r="G77" i="31"/>
  <c r="N77" i="31" s="1"/>
  <c r="G78" i="31"/>
  <c r="N78" i="31" s="1"/>
  <c r="G79" i="31"/>
  <c r="N79" i="31" s="1"/>
  <c r="G80" i="31"/>
  <c r="N80" i="31" s="1"/>
  <c r="G81" i="31"/>
  <c r="N81" i="31" s="1"/>
  <c r="G82" i="31"/>
  <c r="N82" i="31" s="1"/>
  <c r="G83" i="31"/>
  <c r="N83" i="31" s="1"/>
  <c r="G84" i="31"/>
  <c r="N84" i="31" s="1"/>
  <c r="G85" i="31"/>
  <c r="N85" i="31" s="1"/>
  <c r="G86" i="31"/>
  <c r="N86" i="31" s="1"/>
  <c r="G87" i="31"/>
  <c r="N87" i="31" s="1"/>
  <c r="G88" i="31"/>
  <c r="N88" i="31" s="1"/>
  <c r="G89" i="31"/>
  <c r="N89" i="31" s="1"/>
  <c r="G90" i="31"/>
  <c r="N90" i="31" s="1"/>
  <c r="G91" i="31"/>
  <c r="N91" i="31" s="1"/>
  <c r="G92" i="31"/>
  <c r="N92" i="31" s="1"/>
  <c r="G93" i="31"/>
  <c r="N93" i="31" s="1"/>
  <c r="G94" i="31"/>
  <c r="N94" i="31" s="1"/>
  <c r="G95" i="31"/>
  <c r="N95" i="31" s="1"/>
  <c r="G96" i="31"/>
  <c r="N96" i="31" s="1"/>
  <c r="G97" i="31"/>
  <c r="N97" i="31" s="1"/>
  <c r="G98" i="31"/>
  <c r="N98" i="31" s="1"/>
  <c r="G99" i="31"/>
  <c r="N99" i="31" s="1"/>
  <c r="G100" i="31"/>
  <c r="N100" i="31" s="1"/>
  <c r="G101" i="31"/>
  <c r="N101" i="31" s="1"/>
  <c r="G102" i="31"/>
  <c r="N102" i="31" s="1"/>
  <c r="G103" i="31"/>
  <c r="N103" i="31" s="1"/>
  <c r="G104" i="31"/>
  <c r="N104" i="31" s="1"/>
  <c r="G105" i="31"/>
  <c r="N105" i="31" s="1"/>
  <c r="G106" i="31"/>
  <c r="N106" i="31" s="1"/>
  <c r="G107" i="31"/>
  <c r="N107" i="31" s="1"/>
  <c r="G108" i="31"/>
  <c r="N108" i="31" s="1"/>
  <c r="G109" i="31"/>
  <c r="N109" i="31" s="1"/>
  <c r="G110" i="31"/>
  <c r="G111" i="31"/>
  <c r="G112" i="31"/>
  <c r="N112" i="31" s="1"/>
  <c r="G113" i="31"/>
  <c r="N113" i="31" s="1"/>
  <c r="G114" i="31"/>
  <c r="G115" i="31"/>
  <c r="G116" i="31"/>
  <c r="N116" i="31" s="1"/>
  <c r="G117" i="31"/>
  <c r="N117" i="31" s="1"/>
  <c r="G118" i="31"/>
  <c r="G119" i="31"/>
  <c r="G120" i="31"/>
  <c r="N120" i="31" s="1"/>
  <c r="G121" i="31"/>
  <c r="E2" i="30"/>
  <c r="L2" i="30" s="1"/>
  <c r="G2" i="30"/>
  <c r="N2" i="30" s="1"/>
  <c r="E3" i="30"/>
  <c r="L3" i="30" s="1"/>
  <c r="G3" i="30"/>
  <c r="N3" i="30" s="1"/>
  <c r="E4" i="30"/>
  <c r="L4" i="30" s="1"/>
  <c r="G4" i="30"/>
  <c r="N4" i="30" s="1"/>
  <c r="E5" i="30"/>
  <c r="L5" i="30" s="1"/>
  <c r="G5" i="30"/>
  <c r="N5" i="30" s="1"/>
  <c r="E6" i="30"/>
  <c r="L6" i="30" s="1"/>
  <c r="G6" i="30"/>
  <c r="N6" i="30" s="1"/>
  <c r="E7" i="30"/>
  <c r="L7" i="30" s="1"/>
  <c r="G7" i="30"/>
  <c r="N7" i="30" s="1"/>
  <c r="E8" i="30"/>
  <c r="L8" i="30" s="1"/>
  <c r="G8" i="30"/>
  <c r="N8" i="30" s="1"/>
  <c r="E9" i="30"/>
  <c r="L9" i="30" s="1"/>
  <c r="G9" i="30"/>
  <c r="N9" i="30" s="1"/>
  <c r="E10" i="30"/>
  <c r="L10" i="30" s="1"/>
  <c r="G10" i="30"/>
  <c r="N10" i="30" s="1"/>
  <c r="E11" i="30"/>
  <c r="L11" i="30" s="1"/>
  <c r="G11" i="30"/>
  <c r="N11" i="30" s="1"/>
  <c r="E12" i="30"/>
  <c r="L12" i="30" s="1"/>
  <c r="G12" i="30"/>
  <c r="N12" i="30" s="1"/>
  <c r="E13" i="30"/>
  <c r="L13" i="30" s="1"/>
  <c r="G13" i="30"/>
  <c r="N13" i="30" s="1"/>
  <c r="E14" i="30"/>
  <c r="L14" i="30" s="1"/>
  <c r="G14" i="30"/>
  <c r="N14" i="30" s="1"/>
  <c r="E15" i="30"/>
  <c r="L15" i="30" s="1"/>
  <c r="G15" i="30"/>
  <c r="N15" i="30" s="1"/>
  <c r="E16" i="30"/>
  <c r="L16" i="30" s="1"/>
  <c r="G16" i="30"/>
  <c r="N16" i="30" s="1"/>
  <c r="E17" i="30"/>
  <c r="L17" i="30" s="1"/>
  <c r="G17" i="30"/>
  <c r="N17" i="30" s="1"/>
  <c r="E18" i="30"/>
  <c r="L18" i="30" s="1"/>
  <c r="G18" i="30"/>
  <c r="N18" i="30" s="1"/>
  <c r="E19" i="30"/>
  <c r="L19" i="30" s="1"/>
  <c r="G19" i="30"/>
  <c r="N19" i="30" s="1"/>
  <c r="E20" i="30"/>
  <c r="L20" i="30" s="1"/>
  <c r="G20" i="30"/>
  <c r="N20" i="30" s="1"/>
  <c r="E21" i="30"/>
  <c r="L21" i="30" s="1"/>
  <c r="G21" i="30"/>
  <c r="N21" i="30" s="1"/>
  <c r="E22" i="30"/>
  <c r="L22" i="30" s="1"/>
  <c r="G22" i="30"/>
  <c r="N22" i="30" s="1"/>
  <c r="E23" i="30"/>
  <c r="L23" i="30" s="1"/>
  <c r="G23" i="30"/>
  <c r="N23" i="30" s="1"/>
  <c r="E24" i="30"/>
  <c r="L24" i="30" s="1"/>
  <c r="G24" i="30"/>
  <c r="N24" i="30" s="1"/>
  <c r="E25" i="30"/>
  <c r="L25" i="30" s="1"/>
  <c r="G25" i="30"/>
  <c r="N25" i="30" s="1"/>
  <c r="E26" i="30"/>
  <c r="L26" i="30" s="1"/>
  <c r="G26" i="30"/>
  <c r="N26" i="30" s="1"/>
  <c r="E27" i="30"/>
  <c r="L27" i="30" s="1"/>
  <c r="G27" i="30"/>
  <c r="N27" i="30" s="1"/>
  <c r="E28" i="30"/>
  <c r="L28" i="30" s="1"/>
  <c r="G28" i="30"/>
  <c r="N28" i="30" s="1"/>
  <c r="E29" i="30"/>
  <c r="L29" i="30" s="1"/>
  <c r="G29" i="30"/>
  <c r="N29" i="30" s="1"/>
  <c r="E30" i="30"/>
  <c r="L30" i="30" s="1"/>
  <c r="G30" i="30"/>
  <c r="N30" i="30" s="1"/>
  <c r="E31" i="30"/>
  <c r="L31" i="30" s="1"/>
  <c r="G31" i="30"/>
  <c r="N31" i="30" s="1"/>
  <c r="E32" i="30"/>
  <c r="L32" i="30" s="1"/>
  <c r="G32" i="30"/>
  <c r="N32" i="30" s="1"/>
  <c r="E33" i="30"/>
  <c r="L33" i="30" s="1"/>
  <c r="G33" i="30"/>
  <c r="N33" i="30" s="1"/>
  <c r="E34" i="30"/>
  <c r="L34" i="30" s="1"/>
  <c r="G34" i="30"/>
  <c r="N34" i="30" s="1"/>
  <c r="E35" i="30"/>
  <c r="L35" i="30" s="1"/>
  <c r="G35" i="30"/>
  <c r="N35" i="30" s="1"/>
  <c r="E36" i="30"/>
  <c r="L36" i="30" s="1"/>
  <c r="G36" i="30"/>
  <c r="N36" i="30" s="1"/>
  <c r="E37" i="30"/>
  <c r="L37" i="30" s="1"/>
  <c r="G37" i="30"/>
  <c r="N37" i="30" s="1"/>
  <c r="E38" i="30"/>
  <c r="L38" i="30" s="1"/>
  <c r="G38" i="30"/>
  <c r="N38" i="30" s="1"/>
  <c r="E39" i="30"/>
  <c r="L39" i="30" s="1"/>
  <c r="G39" i="30"/>
  <c r="N39" i="30" s="1"/>
  <c r="E40" i="30"/>
  <c r="L40" i="30" s="1"/>
  <c r="G40" i="30"/>
  <c r="N40" i="30" s="1"/>
  <c r="E41" i="30"/>
  <c r="L41" i="30" s="1"/>
  <c r="G41" i="30"/>
  <c r="N41" i="30" s="1"/>
  <c r="E42" i="30"/>
  <c r="L42" i="30" s="1"/>
  <c r="G42" i="30"/>
  <c r="N42" i="30" s="1"/>
  <c r="E43" i="30"/>
  <c r="L43" i="30" s="1"/>
  <c r="G43" i="30"/>
  <c r="N43" i="30" s="1"/>
  <c r="E44" i="30"/>
  <c r="L44" i="30" s="1"/>
  <c r="G44" i="30"/>
  <c r="N44" i="30" s="1"/>
  <c r="E45" i="30"/>
  <c r="L45" i="30" s="1"/>
  <c r="G45" i="30"/>
  <c r="N45" i="30" s="1"/>
  <c r="E46" i="30"/>
  <c r="L46" i="30" s="1"/>
  <c r="G46" i="30"/>
  <c r="N46" i="30" s="1"/>
  <c r="E47" i="30"/>
  <c r="L47" i="30" s="1"/>
  <c r="G47" i="30"/>
  <c r="N47" i="30" s="1"/>
  <c r="E48" i="30"/>
  <c r="L48" i="30" s="1"/>
  <c r="G48" i="30"/>
  <c r="N48" i="30" s="1"/>
  <c r="E49" i="30"/>
  <c r="L49" i="30" s="1"/>
  <c r="G49" i="30"/>
  <c r="N49" i="30" s="1"/>
  <c r="E50" i="30"/>
  <c r="L50" i="30" s="1"/>
  <c r="G50" i="30"/>
  <c r="N50" i="30" s="1"/>
  <c r="E51" i="30"/>
  <c r="L51" i="30" s="1"/>
  <c r="G51" i="30"/>
  <c r="N51" i="30" s="1"/>
  <c r="E52" i="30"/>
  <c r="L52" i="30" s="1"/>
  <c r="G52" i="30"/>
  <c r="N52" i="30" s="1"/>
  <c r="E53" i="30"/>
  <c r="L53" i="30" s="1"/>
  <c r="G53" i="30"/>
  <c r="N53" i="30" s="1"/>
  <c r="E54" i="30"/>
  <c r="L54" i="30" s="1"/>
  <c r="G54" i="30"/>
  <c r="N54" i="30" s="1"/>
  <c r="E55" i="30"/>
  <c r="L55" i="30" s="1"/>
  <c r="G55" i="30"/>
  <c r="N55" i="30" s="1"/>
  <c r="E56" i="30"/>
  <c r="L56" i="30" s="1"/>
  <c r="G56" i="30"/>
  <c r="N56" i="30" s="1"/>
  <c r="E57" i="30"/>
  <c r="L57" i="30" s="1"/>
  <c r="G57" i="30"/>
  <c r="N57" i="30" s="1"/>
  <c r="E58" i="30"/>
  <c r="L58" i="30" s="1"/>
  <c r="G58" i="30"/>
  <c r="N58" i="30" s="1"/>
  <c r="E59" i="30"/>
  <c r="L59" i="30" s="1"/>
  <c r="G59" i="30"/>
  <c r="N59" i="30" s="1"/>
  <c r="E60" i="30"/>
  <c r="L60" i="30" s="1"/>
  <c r="G60" i="30"/>
  <c r="N60" i="30" s="1"/>
  <c r="E61" i="30"/>
  <c r="L61" i="30" s="1"/>
  <c r="G61" i="30"/>
  <c r="N61" i="30" s="1"/>
  <c r="E62" i="30"/>
  <c r="L62" i="30" s="1"/>
  <c r="G62" i="30"/>
  <c r="N62" i="30" s="1"/>
  <c r="E63" i="30"/>
  <c r="L63" i="30" s="1"/>
  <c r="G63" i="30"/>
  <c r="N63" i="30" s="1"/>
  <c r="E64" i="30"/>
  <c r="L64" i="30" s="1"/>
  <c r="G64" i="30"/>
  <c r="N64" i="30" s="1"/>
  <c r="E65" i="30"/>
  <c r="L65" i="30" s="1"/>
  <c r="G65" i="30"/>
  <c r="N65" i="30" s="1"/>
  <c r="E66" i="30"/>
  <c r="L66" i="30" s="1"/>
  <c r="G66" i="30"/>
  <c r="N66" i="30" s="1"/>
  <c r="E67" i="30"/>
  <c r="L67" i="30" s="1"/>
  <c r="G67" i="30"/>
  <c r="N67" i="30" s="1"/>
  <c r="E68" i="30"/>
  <c r="L68" i="30" s="1"/>
  <c r="G68" i="30"/>
  <c r="N68" i="30" s="1"/>
  <c r="E69" i="30"/>
  <c r="L69" i="30" s="1"/>
  <c r="G69" i="30"/>
  <c r="N69" i="30" s="1"/>
  <c r="E70" i="30"/>
  <c r="L70" i="30" s="1"/>
  <c r="G70" i="30"/>
  <c r="N70" i="30" s="1"/>
  <c r="E71" i="30"/>
  <c r="L71" i="30" s="1"/>
  <c r="G71" i="30"/>
  <c r="N71" i="30" s="1"/>
  <c r="E72" i="30"/>
  <c r="L72" i="30" s="1"/>
  <c r="G72" i="30"/>
  <c r="N72" i="30" s="1"/>
  <c r="E73" i="30"/>
  <c r="L73" i="30" s="1"/>
  <c r="G73" i="30"/>
  <c r="N73" i="30" s="1"/>
  <c r="E74" i="30"/>
  <c r="L74" i="30" s="1"/>
  <c r="G74" i="30"/>
  <c r="N74" i="30" s="1"/>
  <c r="E75" i="30"/>
  <c r="L75" i="30" s="1"/>
  <c r="G75" i="30"/>
  <c r="N75" i="30" s="1"/>
  <c r="E76" i="30"/>
  <c r="L76" i="30" s="1"/>
  <c r="G76" i="30"/>
  <c r="N76" i="30" s="1"/>
  <c r="E77" i="30"/>
  <c r="L77" i="30" s="1"/>
  <c r="G77" i="30"/>
  <c r="N77" i="30" s="1"/>
  <c r="E78" i="30"/>
  <c r="L78" i="30" s="1"/>
  <c r="G78" i="30"/>
  <c r="N78" i="30" s="1"/>
  <c r="E79" i="30"/>
  <c r="L79" i="30" s="1"/>
  <c r="G79" i="30"/>
  <c r="N79" i="30" s="1"/>
  <c r="E80" i="30"/>
  <c r="L80" i="30" s="1"/>
  <c r="G80" i="30"/>
  <c r="N80" i="30" s="1"/>
  <c r="E81" i="30"/>
  <c r="L81" i="30" s="1"/>
  <c r="G81" i="30"/>
  <c r="N81" i="30" s="1"/>
  <c r="E82" i="30"/>
  <c r="L82" i="30" s="1"/>
  <c r="G82" i="30"/>
  <c r="N82" i="30" s="1"/>
  <c r="E83" i="30"/>
  <c r="L83" i="30" s="1"/>
  <c r="G83" i="30"/>
  <c r="N83" i="30" s="1"/>
  <c r="E84" i="30"/>
  <c r="L84" i="30" s="1"/>
  <c r="G84" i="30"/>
  <c r="N84" i="30" s="1"/>
  <c r="E85" i="30"/>
  <c r="L85" i="30" s="1"/>
  <c r="G85" i="30"/>
  <c r="N85" i="30" s="1"/>
  <c r="E86" i="30"/>
  <c r="L86" i="30" s="1"/>
  <c r="G86" i="30"/>
  <c r="N86" i="30" s="1"/>
  <c r="E87" i="30"/>
  <c r="L87" i="30" s="1"/>
  <c r="G87" i="30"/>
  <c r="N87" i="30" s="1"/>
  <c r="E88" i="30"/>
  <c r="L88" i="30" s="1"/>
  <c r="G88" i="30"/>
  <c r="N88" i="30" s="1"/>
  <c r="E89" i="30"/>
  <c r="L89" i="30" s="1"/>
  <c r="G89" i="30"/>
  <c r="N89" i="30" s="1"/>
  <c r="E90" i="30"/>
  <c r="L90" i="30" s="1"/>
  <c r="G90" i="30"/>
  <c r="N90" i="30" s="1"/>
  <c r="E91" i="30"/>
  <c r="L91" i="30" s="1"/>
  <c r="G91" i="30"/>
  <c r="N91" i="30" s="1"/>
  <c r="E92" i="30"/>
  <c r="L92" i="30" s="1"/>
  <c r="G92" i="30"/>
  <c r="N92" i="30" s="1"/>
  <c r="E93" i="30"/>
  <c r="L93" i="30" s="1"/>
  <c r="G93" i="30"/>
  <c r="N93" i="30" s="1"/>
  <c r="E94" i="30"/>
  <c r="L94" i="30" s="1"/>
  <c r="G94" i="30"/>
  <c r="N94" i="30" s="1"/>
  <c r="E95" i="30"/>
  <c r="L95" i="30" s="1"/>
  <c r="G95" i="30"/>
  <c r="N95" i="30" s="1"/>
  <c r="E96" i="30"/>
  <c r="L96" i="30" s="1"/>
  <c r="G96" i="30"/>
  <c r="N96" i="30" s="1"/>
  <c r="E97" i="30"/>
  <c r="L97" i="30" s="1"/>
  <c r="G97" i="30"/>
  <c r="N97" i="30" s="1"/>
  <c r="E98" i="30"/>
  <c r="L98" i="30" s="1"/>
  <c r="G98" i="30"/>
  <c r="N98" i="30" s="1"/>
  <c r="E99" i="30"/>
  <c r="L99" i="30" s="1"/>
  <c r="G99" i="30"/>
  <c r="N99" i="30" s="1"/>
  <c r="E100" i="30"/>
  <c r="L100" i="30" s="1"/>
  <c r="G100" i="30"/>
  <c r="N100" i="30" s="1"/>
  <c r="E101" i="30"/>
  <c r="L101" i="30" s="1"/>
  <c r="G101" i="30"/>
  <c r="N101" i="30" s="1"/>
  <c r="E102" i="30"/>
  <c r="L102" i="30" s="1"/>
  <c r="G102" i="30"/>
  <c r="N102" i="30" s="1"/>
  <c r="E103" i="30"/>
  <c r="L103" i="30" s="1"/>
  <c r="G103" i="30"/>
  <c r="N103" i="30" s="1"/>
  <c r="E104" i="30"/>
  <c r="L104" i="30" s="1"/>
  <c r="G104" i="30"/>
  <c r="N104" i="30" s="1"/>
  <c r="E105" i="30"/>
  <c r="L105" i="30" s="1"/>
  <c r="G105" i="30"/>
  <c r="N105" i="30" s="1"/>
  <c r="E106" i="30"/>
  <c r="L106" i="30" s="1"/>
  <c r="G106" i="30"/>
  <c r="N106" i="30" s="1"/>
  <c r="E107" i="30"/>
  <c r="L107" i="30" s="1"/>
  <c r="G107" i="30"/>
  <c r="N107" i="30" s="1"/>
  <c r="E108" i="30"/>
  <c r="L108" i="30" s="1"/>
  <c r="G108" i="30"/>
  <c r="N108" i="30" s="1"/>
  <c r="E109" i="30"/>
  <c r="L109" i="30" s="1"/>
  <c r="G109" i="30"/>
  <c r="N109" i="30" s="1"/>
  <c r="E110" i="30"/>
  <c r="L110" i="30" s="1"/>
  <c r="G110" i="30"/>
  <c r="N110" i="30" s="1"/>
  <c r="E111" i="30"/>
  <c r="L111" i="30" s="1"/>
  <c r="G111" i="30"/>
  <c r="N111" i="30" s="1"/>
  <c r="E112" i="30"/>
  <c r="L112" i="30" s="1"/>
  <c r="G112" i="30"/>
  <c r="E113" i="30"/>
  <c r="L113" i="30" s="1"/>
  <c r="G113" i="30"/>
  <c r="E114" i="30"/>
  <c r="L114" i="30" s="1"/>
  <c r="G114" i="30"/>
  <c r="N114" i="30" s="1"/>
  <c r="E115" i="30"/>
  <c r="L115" i="30" s="1"/>
  <c r="G115" i="30"/>
  <c r="E116" i="30"/>
  <c r="L116" i="30" s="1"/>
  <c r="G116" i="30"/>
  <c r="E117" i="30"/>
  <c r="L117" i="30" s="1"/>
  <c r="G117" i="30"/>
  <c r="N117" i="30" s="1"/>
  <c r="E118" i="30"/>
  <c r="L118" i="30" s="1"/>
  <c r="G118" i="30"/>
  <c r="E119" i="30"/>
  <c r="L119" i="30" s="1"/>
  <c r="G119" i="30"/>
  <c r="N119" i="30" s="1"/>
  <c r="E120" i="30"/>
  <c r="L120" i="30" s="1"/>
  <c r="G120" i="30"/>
  <c r="E121" i="30"/>
  <c r="L121" i="30" s="1"/>
  <c r="G121" i="30"/>
  <c r="C145" i="32"/>
  <c r="B145" i="32"/>
  <c r="C144" i="32"/>
  <c r="B144" i="32"/>
  <c r="C143" i="32"/>
  <c r="B143" i="32"/>
  <c r="C142" i="32"/>
  <c r="B142" i="32"/>
  <c r="C141" i="32"/>
  <c r="B141" i="32"/>
  <c r="C140" i="32"/>
  <c r="B140" i="32"/>
  <c r="C139" i="32"/>
  <c r="B139" i="32"/>
  <c r="C138" i="32"/>
  <c r="B138" i="32"/>
  <c r="C137" i="32"/>
  <c r="B137" i="32"/>
  <c r="C136" i="32"/>
  <c r="B136" i="32"/>
  <c r="C135" i="32"/>
  <c r="B135" i="32"/>
  <c r="C134" i="32"/>
  <c r="B134" i="32"/>
  <c r="E121" i="32"/>
  <c r="K121" i="32" s="1"/>
  <c r="A121" i="32"/>
  <c r="E120" i="32"/>
  <c r="K120" i="32" s="1"/>
  <c r="A120" i="32"/>
  <c r="E119" i="32"/>
  <c r="K119" i="32" s="1"/>
  <c r="A119" i="32"/>
  <c r="E118" i="32"/>
  <c r="K118" i="32" s="1"/>
  <c r="A118" i="32"/>
  <c r="E117" i="32"/>
  <c r="K117" i="32" s="1"/>
  <c r="A117" i="32"/>
  <c r="E116" i="32"/>
  <c r="K116" i="32" s="1"/>
  <c r="A116" i="32"/>
  <c r="E115" i="32"/>
  <c r="K115" i="32" s="1"/>
  <c r="A115" i="32"/>
  <c r="E114" i="32"/>
  <c r="K114" i="32" s="1"/>
  <c r="A114" i="32"/>
  <c r="E113" i="32"/>
  <c r="K113" i="32" s="1"/>
  <c r="A113" i="32"/>
  <c r="E112" i="32"/>
  <c r="K112" i="32" s="1"/>
  <c r="A112" i="32"/>
  <c r="E111" i="32"/>
  <c r="K111" i="32" s="1"/>
  <c r="A111" i="32"/>
  <c r="E110" i="32"/>
  <c r="K110" i="32" s="1"/>
  <c r="A110" i="32"/>
  <c r="E109" i="32"/>
  <c r="K109" i="32" s="1"/>
  <c r="A109" i="32"/>
  <c r="E108" i="32"/>
  <c r="K108" i="32" s="1"/>
  <c r="A108" i="32"/>
  <c r="E107" i="32"/>
  <c r="K107" i="32" s="1"/>
  <c r="A107" i="32"/>
  <c r="E106" i="32"/>
  <c r="K106" i="32" s="1"/>
  <c r="A106" i="32"/>
  <c r="E105" i="32"/>
  <c r="K105" i="32" s="1"/>
  <c r="A105" i="32"/>
  <c r="E104" i="32"/>
  <c r="K104" i="32" s="1"/>
  <c r="A104" i="32"/>
  <c r="E103" i="32"/>
  <c r="K103" i="32" s="1"/>
  <c r="A103" i="32"/>
  <c r="E102" i="32"/>
  <c r="K102" i="32" s="1"/>
  <c r="A102" i="32"/>
  <c r="E101" i="32"/>
  <c r="K101" i="32" s="1"/>
  <c r="A101" i="32"/>
  <c r="E100" i="32"/>
  <c r="K100" i="32" s="1"/>
  <c r="A100" i="32"/>
  <c r="E99" i="32"/>
  <c r="K99" i="32" s="1"/>
  <c r="A99" i="32"/>
  <c r="E98" i="32"/>
  <c r="K98" i="32" s="1"/>
  <c r="A98" i="32"/>
  <c r="E97" i="32"/>
  <c r="K97" i="32" s="1"/>
  <c r="A97" i="32"/>
  <c r="E96" i="32"/>
  <c r="K96" i="32" s="1"/>
  <c r="A96" i="32"/>
  <c r="E95" i="32"/>
  <c r="K95" i="32" s="1"/>
  <c r="A95" i="32"/>
  <c r="E94" i="32"/>
  <c r="K94" i="32" s="1"/>
  <c r="A94" i="32"/>
  <c r="E93" i="32"/>
  <c r="K93" i="32" s="1"/>
  <c r="A93" i="32"/>
  <c r="E92" i="32"/>
  <c r="K92" i="32" s="1"/>
  <c r="A92" i="32"/>
  <c r="E91" i="32"/>
  <c r="K91" i="32" s="1"/>
  <c r="A91" i="32"/>
  <c r="E90" i="32"/>
  <c r="K90" i="32" s="1"/>
  <c r="A90" i="32"/>
  <c r="E89" i="32"/>
  <c r="K89" i="32" s="1"/>
  <c r="A89" i="32"/>
  <c r="E88" i="32"/>
  <c r="K88" i="32" s="1"/>
  <c r="A88" i="32"/>
  <c r="E87" i="32"/>
  <c r="K87" i="32" s="1"/>
  <c r="A87" i="32"/>
  <c r="E86" i="32"/>
  <c r="K86" i="32" s="1"/>
  <c r="A86" i="32"/>
  <c r="E85" i="32"/>
  <c r="K85" i="32" s="1"/>
  <c r="A85" i="32"/>
  <c r="E84" i="32"/>
  <c r="K84" i="32" s="1"/>
  <c r="A84" i="32"/>
  <c r="E83" i="32"/>
  <c r="K83" i="32" s="1"/>
  <c r="A83" i="32"/>
  <c r="E82" i="32"/>
  <c r="K82" i="32" s="1"/>
  <c r="A82" i="32"/>
  <c r="E81" i="32"/>
  <c r="K81" i="32" s="1"/>
  <c r="A81" i="32"/>
  <c r="E80" i="32"/>
  <c r="K80" i="32" s="1"/>
  <c r="A80" i="32"/>
  <c r="E79" i="32"/>
  <c r="K79" i="32" s="1"/>
  <c r="A79" i="32"/>
  <c r="E78" i="32"/>
  <c r="K78" i="32" s="1"/>
  <c r="A78" i="32"/>
  <c r="E77" i="32"/>
  <c r="K77" i="32" s="1"/>
  <c r="A77" i="32"/>
  <c r="E76" i="32"/>
  <c r="K76" i="32" s="1"/>
  <c r="A76" i="32"/>
  <c r="E75" i="32"/>
  <c r="K75" i="32" s="1"/>
  <c r="A75" i="32"/>
  <c r="E74" i="32"/>
  <c r="K74" i="32" s="1"/>
  <c r="A74" i="32"/>
  <c r="E73" i="32"/>
  <c r="K73" i="32" s="1"/>
  <c r="A73" i="32"/>
  <c r="E72" i="32"/>
  <c r="K72" i="32" s="1"/>
  <c r="A72" i="32"/>
  <c r="E71" i="32"/>
  <c r="K71" i="32" s="1"/>
  <c r="A71" i="32"/>
  <c r="E70" i="32"/>
  <c r="K70" i="32" s="1"/>
  <c r="A70" i="32"/>
  <c r="E69" i="32"/>
  <c r="K69" i="32" s="1"/>
  <c r="A69" i="32"/>
  <c r="E68" i="32"/>
  <c r="K68" i="32" s="1"/>
  <c r="A68" i="32"/>
  <c r="E67" i="32"/>
  <c r="K67" i="32" s="1"/>
  <c r="A67" i="32"/>
  <c r="E66" i="32"/>
  <c r="K66" i="32" s="1"/>
  <c r="A66" i="32"/>
  <c r="E65" i="32"/>
  <c r="K65" i="32" s="1"/>
  <c r="A65" i="32"/>
  <c r="E64" i="32"/>
  <c r="K64" i="32" s="1"/>
  <c r="A64" i="32"/>
  <c r="E63" i="32"/>
  <c r="K63" i="32" s="1"/>
  <c r="A63" i="32"/>
  <c r="E62" i="32"/>
  <c r="K62" i="32" s="1"/>
  <c r="A62" i="32"/>
  <c r="E61" i="32"/>
  <c r="K61" i="32" s="1"/>
  <c r="A61" i="32"/>
  <c r="E60" i="32"/>
  <c r="K60" i="32" s="1"/>
  <c r="A60" i="32"/>
  <c r="E59" i="32"/>
  <c r="K59" i="32" s="1"/>
  <c r="A59" i="32"/>
  <c r="E58" i="32"/>
  <c r="K58" i="32" s="1"/>
  <c r="A58" i="32"/>
  <c r="E57" i="32"/>
  <c r="K57" i="32" s="1"/>
  <c r="A57" i="32"/>
  <c r="E56" i="32"/>
  <c r="K56" i="32" s="1"/>
  <c r="A56" i="32"/>
  <c r="E55" i="32"/>
  <c r="K55" i="32" s="1"/>
  <c r="A55" i="32"/>
  <c r="E54" i="32"/>
  <c r="K54" i="32" s="1"/>
  <c r="A54" i="32"/>
  <c r="E53" i="32"/>
  <c r="K53" i="32" s="1"/>
  <c r="A53" i="32"/>
  <c r="E52" i="32"/>
  <c r="K52" i="32" s="1"/>
  <c r="A52" i="32"/>
  <c r="E51" i="32"/>
  <c r="K51" i="32" s="1"/>
  <c r="A51" i="32"/>
  <c r="E50" i="32"/>
  <c r="K50" i="32" s="1"/>
  <c r="A50" i="32"/>
  <c r="E49" i="32"/>
  <c r="K49" i="32" s="1"/>
  <c r="A49" i="32"/>
  <c r="E48" i="32"/>
  <c r="K48" i="32" s="1"/>
  <c r="A48" i="32"/>
  <c r="E47" i="32"/>
  <c r="K47" i="32" s="1"/>
  <c r="A47" i="32"/>
  <c r="E46" i="32"/>
  <c r="K46" i="32" s="1"/>
  <c r="A46" i="32"/>
  <c r="E45" i="32"/>
  <c r="K45" i="32" s="1"/>
  <c r="A45" i="32"/>
  <c r="E44" i="32"/>
  <c r="K44" i="32" s="1"/>
  <c r="A44" i="32"/>
  <c r="E43" i="32"/>
  <c r="K43" i="32" s="1"/>
  <c r="A43" i="32"/>
  <c r="E42" i="32"/>
  <c r="K42" i="32" s="1"/>
  <c r="A42" i="32"/>
  <c r="E41" i="32"/>
  <c r="K41" i="32" s="1"/>
  <c r="A41" i="32"/>
  <c r="E40" i="32"/>
  <c r="K40" i="32" s="1"/>
  <c r="A40" i="32"/>
  <c r="E39" i="32"/>
  <c r="K39" i="32" s="1"/>
  <c r="A39" i="32"/>
  <c r="E38" i="32"/>
  <c r="K38" i="32" s="1"/>
  <c r="A38" i="32"/>
  <c r="E37" i="32"/>
  <c r="K37" i="32" s="1"/>
  <c r="A37" i="32"/>
  <c r="E36" i="32"/>
  <c r="K36" i="32" s="1"/>
  <c r="A36" i="32"/>
  <c r="E35" i="32"/>
  <c r="K35" i="32" s="1"/>
  <c r="A35" i="32"/>
  <c r="E34" i="32"/>
  <c r="K34" i="32" s="1"/>
  <c r="A34" i="32"/>
  <c r="E33" i="32"/>
  <c r="K33" i="32" s="1"/>
  <c r="A33" i="32"/>
  <c r="E32" i="32"/>
  <c r="K32" i="32" s="1"/>
  <c r="A32" i="32"/>
  <c r="E31" i="32"/>
  <c r="K31" i="32" s="1"/>
  <c r="A31" i="32"/>
  <c r="E30" i="32"/>
  <c r="K30" i="32" s="1"/>
  <c r="A30" i="32"/>
  <c r="E29" i="32"/>
  <c r="K29" i="32" s="1"/>
  <c r="A29" i="32"/>
  <c r="E28" i="32"/>
  <c r="K28" i="32" s="1"/>
  <c r="A28" i="32"/>
  <c r="E27" i="32"/>
  <c r="K27" i="32" s="1"/>
  <c r="A27" i="32"/>
  <c r="E26" i="32"/>
  <c r="K26" i="32" s="1"/>
  <c r="A26" i="32"/>
  <c r="E25" i="32"/>
  <c r="K25" i="32" s="1"/>
  <c r="A25" i="32"/>
  <c r="E24" i="32"/>
  <c r="K24" i="32" s="1"/>
  <c r="A24" i="32"/>
  <c r="E23" i="32"/>
  <c r="K23" i="32" s="1"/>
  <c r="A23" i="32"/>
  <c r="E22" i="32"/>
  <c r="K22" i="32" s="1"/>
  <c r="A22" i="32"/>
  <c r="E21" i="32"/>
  <c r="K21" i="32" s="1"/>
  <c r="A21" i="32"/>
  <c r="E20" i="32"/>
  <c r="K20" i="32" s="1"/>
  <c r="A20" i="32"/>
  <c r="E19" i="32"/>
  <c r="K19" i="32" s="1"/>
  <c r="A19" i="32"/>
  <c r="E18" i="32"/>
  <c r="K18" i="32" s="1"/>
  <c r="A18" i="32"/>
  <c r="E17" i="32"/>
  <c r="K17" i="32" s="1"/>
  <c r="A17" i="32"/>
  <c r="E16" i="32"/>
  <c r="K16" i="32" s="1"/>
  <c r="A16" i="32"/>
  <c r="E15" i="32"/>
  <c r="K15" i="32" s="1"/>
  <c r="A15" i="32"/>
  <c r="E14" i="32"/>
  <c r="K14" i="32" s="1"/>
  <c r="A14" i="32"/>
  <c r="E13" i="32"/>
  <c r="K13" i="32" s="1"/>
  <c r="A13" i="32"/>
  <c r="E12" i="32"/>
  <c r="K12" i="32" s="1"/>
  <c r="A12" i="32"/>
  <c r="E11" i="32"/>
  <c r="K11" i="32" s="1"/>
  <c r="A11" i="32"/>
  <c r="E10" i="32"/>
  <c r="K10" i="32" s="1"/>
  <c r="A10" i="32"/>
  <c r="E9" i="32"/>
  <c r="K9" i="32" s="1"/>
  <c r="A9" i="32"/>
  <c r="E8" i="32"/>
  <c r="K8" i="32" s="1"/>
  <c r="A8" i="32"/>
  <c r="E7" i="32"/>
  <c r="K7" i="32" s="1"/>
  <c r="A7" i="32"/>
  <c r="E6" i="32"/>
  <c r="K6" i="32" s="1"/>
  <c r="A6" i="32"/>
  <c r="E5" i="32"/>
  <c r="K5" i="32" s="1"/>
  <c r="A5" i="32"/>
  <c r="E4" i="32"/>
  <c r="K4" i="32" s="1"/>
  <c r="A4" i="32"/>
  <c r="E3" i="32"/>
  <c r="K3" i="32" s="1"/>
  <c r="A3" i="32"/>
  <c r="E2" i="32"/>
  <c r="K2" i="32" s="1"/>
  <c r="A2" i="32"/>
  <c r="N1" i="32"/>
  <c r="E1" i="32"/>
  <c r="K1" i="32" s="1"/>
  <c r="C1" i="32"/>
  <c r="B1" i="32"/>
  <c r="A1" i="32"/>
  <c r="C145" i="31"/>
  <c r="B145" i="31"/>
  <c r="C144" i="31"/>
  <c r="B144" i="31"/>
  <c r="C143" i="31"/>
  <c r="B143" i="31"/>
  <c r="C142" i="31"/>
  <c r="B142" i="31"/>
  <c r="C141" i="31"/>
  <c r="B141" i="31"/>
  <c r="C140" i="31"/>
  <c r="B140" i="31"/>
  <c r="C139" i="31"/>
  <c r="B139" i="31"/>
  <c r="C138" i="31"/>
  <c r="B138" i="31"/>
  <c r="C137" i="31"/>
  <c r="B137" i="31"/>
  <c r="C136" i="31"/>
  <c r="B136" i="31"/>
  <c r="C135" i="31"/>
  <c r="B135" i="31"/>
  <c r="C134" i="31"/>
  <c r="B134" i="31"/>
  <c r="E121" i="31"/>
  <c r="A121" i="31"/>
  <c r="E120" i="31"/>
  <c r="L120" i="31" s="1"/>
  <c r="A120" i="31"/>
  <c r="E119" i="31"/>
  <c r="L119" i="31" s="1"/>
  <c r="A119" i="31"/>
  <c r="E118" i="31"/>
  <c r="L118" i="31" s="1"/>
  <c r="A118" i="31"/>
  <c r="E117" i="31"/>
  <c r="L117" i="31" s="1"/>
  <c r="A117" i="31"/>
  <c r="E116" i="31"/>
  <c r="L116" i="31" s="1"/>
  <c r="A116" i="31"/>
  <c r="E115" i="31"/>
  <c r="L115" i="31" s="1"/>
  <c r="A115" i="31"/>
  <c r="E114" i="31"/>
  <c r="L114" i="31" s="1"/>
  <c r="A114" i="31"/>
  <c r="E113" i="31"/>
  <c r="L113" i="31" s="1"/>
  <c r="A113" i="31"/>
  <c r="E112" i="31"/>
  <c r="L112" i="31" s="1"/>
  <c r="A112" i="31"/>
  <c r="E111" i="31"/>
  <c r="L111" i="31" s="1"/>
  <c r="A111" i="31"/>
  <c r="E110" i="31"/>
  <c r="L110" i="31" s="1"/>
  <c r="A110" i="31"/>
  <c r="E109" i="31"/>
  <c r="L109" i="31" s="1"/>
  <c r="A109" i="31"/>
  <c r="E108" i="31"/>
  <c r="L108" i="31" s="1"/>
  <c r="A108" i="31"/>
  <c r="E107" i="31"/>
  <c r="L107" i="31" s="1"/>
  <c r="A107" i="31"/>
  <c r="E106" i="31"/>
  <c r="L106" i="31" s="1"/>
  <c r="A106" i="31"/>
  <c r="E105" i="31"/>
  <c r="L105" i="31" s="1"/>
  <c r="A105" i="31"/>
  <c r="E104" i="31"/>
  <c r="L104" i="31" s="1"/>
  <c r="A104" i="31"/>
  <c r="E103" i="31"/>
  <c r="L103" i="31" s="1"/>
  <c r="A103" i="31"/>
  <c r="E102" i="31"/>
  <c r="L102" i="31" s="1"/>
  <c r="A102" i="31"/>
  <c r="E101" i="31"/>
  <c r="L101" i="31" s="1"/>
  <c r="A101" i="31"/>
  <c r="E100" i="31"/>
  <c r="L100" i="31" s="1"/>
  <c r="A100" i="31"/>
  <c r="E99" i="31"/>
  <c r="L99" i="31" s="1"/>
  <c r="A99" i="31"/>
  <c r="E98" i="31"/>
  <c r="L98" i="31" s="1"/>
  <c r="A98" i="31"/>
  <c r="E97" i="31"/>
  <c r="L97" i="31" s="1"/>
  <c r="A97" i="31"/>
  <c r="E96" i="31"/>
  <c r="L96" i="31" s="1"/>
  <c r="A96" i="31"/>
  <c r="E95" i="31"/>
  <c r="L95" i="31" s="1"/>
  <c r="A95" i="31"/>
  <c r="E94" i="31"/>
  <c r="L94" i="31" s="1"/>
  <c r="A94" i="31"/>
  <c r="E93" i="31"/>
  <c r="L93" i="31" s="1"/>
  <c r="A93" i="31"/>
  <c r="E92" i="31"/>
  <c r="L92" i="31" s="1"/>
  <c r="A92" i="31"/>
  <c r="E91" i="31"/>
  <c r="L91" i="31" s="1"/>
  <c r="A91" i="31"/>
  <c r="E90" i="31"/>
  <c r="L90" i="31" s="1"/>
  <c r="A90" i="31"/>
  <c r="E89" i="31"/>
  <c r="L89" i="31" s="1"/>
  <c r="A89" i="31"/>
  <c r="E88" i="31"/>
  <c r="L88" i="31" s="1"/>
  <c r="A88" i="31"/>
  <c r="E87" i="31"/>
  <c r="L87" i="31" s="1"/>
  <c r="A87" i="31"/>
  <c r="E86" i="31"/>
  <c r="L86" i="31" s="1"/>
  <c r="A86" i="31"/>
  <c r="E85" i="31"/>
  <c r="L85" i="31" s="1"/>
  <c r="A85" i="31"/>
  <c r="E84" i="31"/>
  <c r="L84" i="31" s="1"/>
  <c r="A84" i="31"/>
  <c r="E83" i="31"/>
  <c r="L83" i="31" s="1"/>
  <c r="A83" i="31"/>
  <c r="E82" i="31"/>
  <c r="L82" i="31" s="1"/>
  <c r="A82" i="31"/>
  <c r="E81" i="31"/>
  <c r="L81" i="31" s="1"/>
  <c r="A81" i="31"/>
  <c r="E80" i="31"/>
  <c r="L80" i="31" s="1"/>
  <c r="A80" i="31"/>
  <c r="E79" i="31"/>
  <c r="L79" i="31" s="1"/>
  <c r="A79" i="31"/>
  <c r="E78" i="31"/>
  <c r="L78" i="31" s="1"/>
  <c r="A78" i="31"/>
  <c r="E77" i="31"/>
  <c r="L77" i="31" s="1"/>
  <c r="A77" i="31"/>
  <c r="E76" i="31"/>
  <c r="L76" i="31" s="1"/>
  <c r="A76" i="31"/>
  <c r="E75" i="31"/>
  <c r="L75" i="31" s="1"/>
  <c r="A75" i="31"/>
  <c r="E74" i="31"/>
  <c r="L74" i="31" s="1"/>
  <c r="A74" i="31"/>
  <c r="E73" i="31"/>
  <c r="L73" i="31" s="1"/>
  <c r="A73" i="31"/>
  <c r="E72" i="31"/>
  <c r="L72" i="31" s="1"/>
  <c r="A72" i="31"/>
  <c r="E71" i="31"/>
  <c r="L71" i="31" s="1"/>
  <c r="A71" i="31"/>
  <c r="E70" i="31"/>
  <c r="L70" i="31" s="1"/>
  <c r="A70" i="31"/>
  <c r="E69" i="31"/>
  <c r="L69" i="31" s="1"/>
  <c r="A69" i="31"/>
  <c r="E68" i="31"/>
  <c r="L68" i="31" s="1"/>
  <c r="A68" i="31"/>
  <c r="E67" i="31"/>
  <c r="L67" i="31" s="1"/>
  <c r="A67" i="31"/>
  <c r="E66" i="31"/>
  <c r="L66" i="31" s="1"/>
  <c r="A66" i="31"/>
  <c r="E65" i="31"/>
  <c r="L65" i="31" s="1"/>
  <c r="A65" i="31"/>
  <c r="E64" i="31"/>
  <c r="L64" i="31" s="1"/>
  <c r="A64" i="31"/>
  <c r="E63" i="31"/>
  <c r="L63" i="31" s="1"/>
  <c r="A63" i="31"/>
  <c r="E62" i="31"/>
  <c r="L62" i="31" s="1"/>
  <c r="A62" i="31"/>
  <c r="E61" i="31"/>
  <c r="L61" i="31" s="1"/>
  <c r="A61" i="31"/>
  <c r="E60" i="31"/>
  <c r="L60" i="31" s="1"/>
  <c r="A60" i="31"/>
  <c r="E59" i="31"/>
  <c r="L59" i="31" s="1"/>
  <c r="A59" i="31"/>
  <c r="E58" i="31"/>
  <c r="L58" i="31" s="1"/>
  <c r="A58" i="31"/>
  <c r="E57" i="31"/>
  <c r="L57" i="31" s="1"/>
  <c r="A57" i="31"/>
  <c r="E56" i="31"/>
  <c r="L56" i="31" s="1"/>
  <c r="A56" i="31"/>
  <c r="E55" i="31"/>
  <c r="L55" i="31" s="1"/>
  <c r="A55" i="31"/>
  <c r="E54" i="31"/>
  <c r="L54" i="31" s="1"/>
  <c r="A54" i="31"/>
  <c r="E53" i="31"/>
  <c r="L53" i="31" s="1"/>
  <c r="A53" i="31"/>
  <c r="E52" i="31"/>
  <c r="L52" i="31" s="1"/>
  <c r="A52" i="31"/>
  <c r="E51" i="31"/>
  <c r="L51" i="31" s="1"/>
  <c r="A51" i="31"/>
  <c r="E50" i="31"/>
  <c r="L50" i="31" s="1"/>
  <c r="A50" i="31"/>
  <c r="E49" i="31"/>
  <c r="L49" i="31" s="1"/>
  <c r="A49" i="31"/>
  <c r="E48" i="31"/>
  <c r="L48" i="31" s="1"/>
  <c r="A48" i="31"/>
  <c r="E47" i="31"/>
  <c r="L47" i="31" s="1"/>
  <c r="A47" i="31"/>
  <c r="E46" i="31"/>
  <c r="L46" i="31" s="1"/>
  <c r="A46" i="31"/>
  <c r="E45" i="31"/>
  <c r="L45" i="31" s="1"/>
  <c r="A45" i="31"/>
  <c r="E44" i="31"/>
  <c r="L44" i="31" s="1"/>
  <c r="A44" i="31"/>
  <c r="E43" i="31"/>
  <c r="L43" i="31" s="1"/>
  <c r="A43" i="31"/>
  <c r="E42" i="31"/>
  <c r="L42" i="31" s="1"/>
  <c r="A42" i="31"/>
  <c r="E41" i="31"/>
  <c r="L41" i="31" s="1"/>
  <c r="A41" i="31"/>
  <c r="E40" i="31"/>
  <c r="L40" i="31" s="1"/>
  <c r="A40" i="31"/>
  <c r="E39" i="31"/>
  <c r="L39" i="31" s="1"/>
  <c r="A39" i="31"/>
  <c r="E38" i="31"/>
  <c r="L38" i="31" s="1"/>
  <c r="A38" i="31"/>
  <c r="E37" i="31"/>
  <c r="L37" i="31" s="1"/>
  <c r="A37" i="31"/>
  <c r="E36" i="31"/>
  <c r="L36" i="31" s="1"/>
  <c r="A36" i="31"/>
  <c r="E35" i="31"/>
  <c r="L35" i="31" s="1"/>
  <c r="A35" i="31"/>
  <c r="E34" i="31"/>
  <c r="L34" i="31" s="1"/>
  <c r="A34" i="31"/>
  <c r="E33" i="31"/>
  <c r="L33" i="31" s="1"/>
  <c r="A33" i="31"/>
  <c r="E32" i="31"/>
  <c r="L32" i="31" s="1"/>
  <c r="A32" i="31"/>
  <c r="E31" i="31"/>
  <c r="L31" i="31" s="1"/>
  <c r="A31" i="31"/>
  <c r="E30" i="31"/>
  <c r="L30" i="31" s="1"/>
  <c r="A30" i="31"/>
  <c r="E29" i="31"/>
  <c r="L29" i="31" s="1"/>
  <c r="A29" i="31"/>
  <c r="E28" i="31"/>
  <c r="L28" i="31" s="1"/>
  <c r="A28" i="31"/>
  <c r="E27" i="31"/>
  <c r="L27" i="31" s="1"/>
  <c r="A27" i="31"/>
  <c r="E26" i="31"/>
  <c r="L26" i="31" s="1"/>
  <c r="A26" i="31"/>
  <c r="E25" i="31"/>
  <c r="L25" i="31" s="1"/>
  <c r="A25" i="31"/>
  <c r="E24" i="31"/>
  <c r="L24" i="31" s="1"/>
  <c r="A24" i="31"/>
  <c r="E23" i="31"/>
  <c r="L23" i="31" s="1"/>
  <c r="A23" i="31"/>
  <c r="E22" i="31"/>
  <c r="L22" i="31" s="1"/>
  <c r="A22" i="31"/>
  <c r="E21" i="31"/>
  <c r="L21" i="31" s="1"/>
  <c r="A21" i="31"/>
  <c r="E20" i="31"/>
  <c r="L20" i="31" s="1"/>
  <c r="A20" i="31"/>
  <c r="E19" i="31"/>
  <c r="L19" i="31" s="1"/>
  <c r="A19" i="31"/>
  <c r="E18" i="31"/>
  <c r="L18" i="31" s="1"/>
  <c r="A18" i="31"/>
  <c r="E17" i="31"/>
  <c r="L17" i="31" s="1"/>
  <c r="A17" i="31"/>
  <c r="E16" i="31"/>
  <c r="L16" i="31" s="1"/>
  <c r="A16" i="31"/>
  <c r="E15" i="31"/>
  <c r="L15" i="31" s="1"/>
  <c r="A15" i="31"/>
  <c r="E14" i="31"/>
  <c r="L14" i="31" s="1"/>
  <c r="A14" i="31"/>
  <c r="E13" i="31"/>
  <c r="L13" i="31" s="1"/>
  <c r="A13" i="31"/>
  <c r="E12" i="31"/>
  <c r="L12" i="31" s="1"/>
  <c r="A12" i="31"/>
  <c r="E11" i="31"/>
  <c r="L11" i="31" s="1"/>
  <c r="A11" i="31"/>
  <c r="E10" i="31"/>
  <c r="L10" i="31" s="1"/>
  <c r="A10" i="31"/>
  <c r="E9" i="31"/>
  <c r="L9" i="31" s="1"/>
  <c r="A9" i="31"/>
  <c r="E8" i="31"/>
  <c r="L8" i="31" s="1"/>
  <c r="A8" i="31"/>
  <c r="E7" i="31"/>
  <c r="L7" i="31" s="1"/>
  <c r="A7" i="31"/>
  <c r="E6" i="31"/>
  <c r="L6" i="31" s="1"/>
  <c r="A6" i="31"/>
  <c r="E5" i="31"/>
  <c r="L5" i="31" s="1"/>
  <c r="A5" i="31"/>
  <c r="E4" i="31"/>
  <c r="L4" i="31" s="1"/>
  <c r="A4" i="31"/>
  <c r="E3" i="31"/>
  <c r="L3" i="31" s="1"/>
  <c r="A3" i="31"/>
  <c r="E2" i="31"/>
  <c r="L2" i="31" s="1"/>
  <c r="A2" i="31"/>
  <c r="C1" i="31"/>
  <c r="B1" i="31"/>
  <c r="A1" i="31"/>
  <c r="C145" i="30"/>
  <c r="B145" i="30"/>
  <c r="C144" i="30"/>
  <c r="B144" i="30"/>
  <c r="C143" i="30"/>
  <c r="B143" i="30"/>
  <c r="C142" i="30"/>
  <c r="B142" i="30"/>
  <c r="C141" i="30"/>
  <c r="B141" i="30"/>
  <c r="C140" i="30"/>
  <c r="B140" i="30"/>
  <c r="C139" i="30"/>
  <c r="B139" i="30"/>
  <c r="C138" i="30"/>
  <c r="B138" i="30"/>
  <c r="C137" i="30"/>
  <c r="B137" i="30"/>
  <c r="C136" i="30"/>
  <c r="B136" i="30"/>
  <c r="C135" i="30"/>
  <c r="B135" i="30"/>
  <c r="C134" i="30"/>
  <c r="B134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A2" i="30"/>
  <c r="R1" i="30"/>
  <c r="D1" i="30"/>
  <c r="C1" i="30"/>
  <c r="B1" i="30"/>
  <c r="A1" i="30"/>
  <c r="G1" i="29"/>
  <c r="M1" i="29" s="1"/>
  <c r="J121" i="29"/>
  <c r="E121" i="29"/>
  <c r="K121" i="29" s="1"/>
  <c r="A121" i="29"/>
  <c r="J120" i="29"/>
  <c r="E120" i="29"/>
  <c r="K120" i="29" s="1"/>
  <c r="A120" i="29"/>
  <c r="J119" i="29"/>
  <c r="E119" i="29"/>
  <c r="K119" i="29" s="1"/>
  <c r="A119" i="29"/>
  <c r="J118" i="29"/>
  <c r="E118" i="29"/>
  <c r="K118" i="29" s="1"/>
  <c r="A118" i="29"/>
  <c r="J117" i="29"/>
  <c r="E117" i="29"/>
  <c r="K117" i="29" s="1"/>
  <c r="A117" i="29"/>
  <c r="J116" i="29"/>
  <c r="E116" i="29"/>
  <c r="K116" i="29" s="1"/>
  <c r="A116" i="29"/>
  <c r="J115" i="29"/>
  <c r="E115" i="29"/>
  <c r="K115" i="29" s="1"/>
  <c r="A115" i="29"/>
  <c r="J114" i="29"/>
  <c r="E114" i="29"/>
  <c r="K114" i="29" s="1"/>
  <c r="A114" i="29"/>
  <c r="J113" i="29"/>
  <c r="E113" i="29"/>
  <c r="K113" i="29" s="1"/>
  <c r="A113" i="29"/>
  <c r="J112" i="29"/>
  <c r="E112" i="29"/>
  <c r="K112" i="29" s="1"/>
  <c r="A112" i="29"/>
  <c r="J111" i="29"/>
  <c r="E111" i="29"/>
  <c r="K111" i="29" s="1"/>
  <c r="A111" i="29"/>
  <c r="J110" i="29"/>
  <c r="E110" i="29"/>
  <c r="K110" i="29" s="1"/>
  <c r="A110" i="29"/>
  <c r="J109" i="29"/>
  <c r="E109" i="29"/>
  <c r="K109" i="29" s="1"/>
  <c r="A109" i="29"/>
  <c r="J108" i="29"/>
  <c r="E108" i="29"/>
  <c r="K108" i="29" s="1"/>
  <c r="A108" i="29"/>
  <c r="J107" i="29"/>
  <c r="E107" i="29"/>
  <c r="K107" i="29" s="1"/>
  <c r="A107" i="29"/>
  <c r="J106" i="29"/>
  <c r="E106" i="29"/>
  <c r="K106" i="29" s="1"/>
  <c r="A106" i="29"/>
  <c r="J105" i="29"/>
  <c r="E105" i="29"/>
  <c r="K105" i="29" s="1"/>
  <c r="A105" i="29"/>
  <c r="J104" i="29"/>
  <c r="E104" i="29"/>
  <c r="K104" i="29" s="1"/>
  <c r="A104" i="29"/>
  <c r="J103" i="29"/>
  <c r="E103" i="29"/>
  <c r="K103" i="29" s="1"/>
  <c r="A103" i="29"/>
  <c r="J102" i="29"/>
  <c r="E102" i="29"/>
  <c r="K102" i="29" s="1"/>
  <c r="A102" i="29"/>
  <c r="J101" i="29"/>
  <c r="E101" i="29"/>
  <c r="K101" i="29" s="1"/>
  <c r="A101" i="29"/>
  <c r="J100" i="29"/>
  <c r="E100" i="29"/>
  <c r="K100" i="29" s="1"/>
  <c r="A100" i="29"/>
  <c r="J99" i="29"/>
  <c r="E99" i="29"/>
  <c r="K99" i="29" s="1"/>
  <c r="A99" i="29"/>
  <c r="J98" i="29"/>
  <c r="E98" i="29"/>
  <c r="K98" i="29" s="1"/>
  <c r="A98" i="29"/>
  <c r="J97" i="29"/>
  <c r="E97" i="29"/>
  <c r="K97" i="29" s="1"/>
  <c r="A97" i="29"/>
  <c r="J96" i="29"/>
  <c r="E96" i="29"/>
  <c r="K96" i="29" s="1"/>
  <c r="A96" i="29"/>
  <c r="J95" i="29"/>
  <c r="E95" i="29"/>
  <c r="K95" i="29" s="1"/>
  <c r="A95" i="29"/>
  <c r="J94" i="29"/>
  <c r="E94" i="29"/>
  <c r="K94" i="29" s="1"/>
  <c r="A94" i="29"/>
  <c r="J93" i="29"/>
  <c r="E93" i="29"/>
  <c r="K93" i="29" s="1"/>
  <c r="A93" i="29"/>
  <c r="J92" i="29"/>
  <c r="E92" i="29"/>
  <c r="K92" i="29" s="1"/>
  <c r="A92" i="29"/>
  <c r="J91" i="29"/>
  <c r="E91" i="29"/>
  <c r="K91" i="29" s="1"/>
  <c r="A91" i="29"/>
  <c r="J90" i="29"/>
  <c r="E90" i="29"/>
  <c r="K90" i="29" s="1"/>
  <c r="A90" i="29"/>
  <c r="J89" i="29"/>
  <c r="E89" i="29"/>
  <c r="K89" i="29" s="1"/>
  <c r="A89" i="29"/>
  <c r="J88" i="29"/>
  <c r="E88" i="29"/>
  <c r="K88" i="29" s="1"/>
  <c r="A88" i="29"/>
  <c r="J87" i="29"/>
  <c r="E87" i="29"/>
  <c r="K87" i="29" s="1"/>
  <c r="A87" i="29"/>
  <c r="J86" i="29"/>
  <c r="E86" i="29"/>
  <c r="K86" i="29" s="1"/>
  <c r="A86" i="29"/>
  <c r="J85" i="29"/>
  <c r="E85" i="29"/>
  <c r="K85" i="29" s="1"/>
  <c r="A85" i="29"/>
  <c r="J84" i="29"/>
  <c r="E84" i="29"/>
  <c r="K84" i="29" s="1"/>
  <c r="A84" i="29"/>
  <c r="J83" i="29"/>
  <c r="E83" i="29"/>
  <c r="K83" i="29" s="1"/>
  <c r="A83" i="29"/>
  <c r="J82" i="29"/>
  <c r="E82" i="29"/>
  <c r="K82" i="29" s="1"/>
  <c r="A82" i="29"/>
  <c r="J81" i="29"/>
  <c r="E81" i="29"/>
  <c r="K81" i="29" s="1"/>
  <c r="A81" i="29"/>
  <c r="J80" i="29"/>
  <c r="E80" i="29"/>
  <c r="K80" i="29" s="1"/>
  <c r="A80" i="29"/>
  <c r="J79" i="29"/>
  <c r="E79" i="29"/>
  <c r="K79" i="29" s="1"/>
  <c r="A79" i="29"/>
  <c r="J78" i="29"/>
  <c r="E78" i="29"/>
  <c r="K78" i="29" s="1"/>
  <c r="A78" i="29"/>
  <c r="J77" i="29"/>
  <c r="E77" i="29"/>
  <c r="K77" i="29" s="1"/>
  <c r="A77" i="29"/>
  <c r="J76" i="29"/>
  <c r="E76" i="29"/>
  <c r="K76" i="29" s="1"/>
  <c r="A76" i="29"/>
  <c r="J75" i="29"/>
  <c r="E75" i="29"/>
  <c r="K75" i="29" s="1"/>
  <c r="A75" i="29"/>
  <c r="J74" i="29"/>
  <c r="E74" i="29"/>
  <c r="K74" i="29" s="1"/>
  <c r="A74" i="29"/>
  <c r="J73" i="29"/>
  <c r="E73" i="29"/>
  <c r="K73" i="29" s="1"/>
  <c r="A73" i="29"/>
  <c r="J72" i="29"/>
  <c r="E72" i="29"/>
  <c r="K72" i="29" s="1"/>
  <c r="A72" i="29"/>
  <c r="J71" i="29"/>
  <c r="E71" i="29"/>
  <c r="K71" i="29" s="1"/>
  <c r="A71" i="29"/>
  <c r="J70" i="29"/>
  <c r="E70" i="29"/>
  <c r="K70" i="29" s="1"/>
  <c r="A70" i="29"/>
  <c r="J69" i="29"/>
  <c r="E69" i="29"/>
  <c r="K69" i="29" s="1"/>
  <c r="A69" i="29"/>
  <c r="J68" i="29"/>
  <c r="E68" i="29"/>
  <c r="K68" i="29" s="1"/>
  <c r="A68" i="29"/>
  <c r="J67" i="29"/>
  <c r="E67" i="29"/>
  <c r="K67" i="29" s="1"/>
  <c r="A67" i="29"/>
  <c r="J66" i="29"/>
  <c r="E66" i="29"/>
  <c r="K66" i="29" s="1"/>
  <c r="A66" i="29"/>
  <c r="J65" i="29"/>
  <c r="E65" i="29"/>
  <c r="K65" i="29" s="1"/>
  <c r="A65" i="29"/>
  <c r="J64" i="29"/>
  <c r="E64" i="29"/>
  <c r="K64" i="29" s="1"/>
  <c r="A64" i="29"/>
  <c r="J63" i="29"/>
  <c r="E63" i="29"/>
  <c r="K63" i="29" s="1"/>
  <c r="A63" i="29"/>
  <c r="J62" i="29"/>
  <c r="E62" i="29"/>
  <c r="K62" i="29" s="1"/>
  <c r="A62" i="29"/>
  <c r="J61" i="29"/>
  <c r="E61" i="29"/>
  <c r="K61" i="29" s="1"/>
  <c r="A61" i="29"/>
  <c r="J60" i="29"/>
  <c r="E60" i="29"/>
  <c r="K60" i="29" s="1"/>
  <c r="A60" i="29"/>
  <c r="J59" i="29"/>
  <c r="E59" i="29"/>
  <c r="K59" i="29" s="1"/>
  <c r="A59" i="29"/>
  <c r="J58" i="29"/>
  <c r="E58" i="29"/>
  <c r="K58" i="29" s="1"/>
  <c r="A58" i="29"/>
  <c r="J57" i="29"/>
  <c r="E57" i="29"/>
  <c r="K57" i="29" s="1"/>
  <c r="A57" i="29"/>
  <c r="J56" i="29"/>
  <c r="E56" i="29"/>
  <c r="K56" i="29" s="1"/>
  <c r="A56" i="29"/>
  <c r="J55" i="29"/>
  <c r="E55" i="29"/>
  <c r="K55" i="29" s="1"/>
  <c r="A55" i="29"/>
  <c r="J54" i="29"/>
  <c r="E54" i="29"/>
  <c r="K54" i="29" s="1"/>
  <c r="A54" i="29"/>
  <c r="J53" i="29"/>
  <c r="E53" i="29"/>
  <c r="K53" i="29" s="1"/>
  <c r="A53" i="29"/>
  <c r="J52" i="29"/>
  <c r="E52" i="29"/>
  <c r="K52" i="29" s="1"/>
  <c r="A52" i="29"/>
  <c r="J51" i="29"/>
  <c r="E51" i="29"/>
  <c r="K51" i="29" s="1"/>
  <c r="A51" i="29"/>
  <c r="J50" i="29"/>
  <c r="E50" i="29"/>
  <c r="K50" i="29" s="1"/>
  <c r="A50" i="29"/>
  <c r="J49" i="29"/>
  <c r="E49" i="29"/>
  <c r="K49" i="29" s="1"/>
  <c r="A49" i="29"/>
  <c r="J48" i="29"/>
  <c r="E48" i="29"/>
  <c r="K48" i="29" s="1"/>
  <c r="A48" i="29"/>
  <c r="J47" i="29"/>
  <c r="E47" i="29"/>
  <c r="K47" i="29" s="1"/>
  <c r="A47" i="29"/>
  <c r="J46" i="29"/>
  <c r="E46" i="29"/>
  <c r="K46" i="29" s="1"/>
  <c r="A46" i="29"/>
  <c r="J45" i="29"/>
  <c r="E45" i="29"/>
  <c r="K45" i="29" s="1"/>
  <c r="A45" i="29"/>
  <c r="J44" i="29"/>
  <c r="E44" i="29"/>
  <c r="K44" i="29" s="1"/>
  <c r="A44" i="29"/>
  <c r="J43" i="29"/>
  <c r="E43" i="29"/>
  <c r="K43" i="29" s="1"/>
  <c r="A43" i="29"/>
  <c r="J42" i="29"/>
  <c r="E42" i="29"/>
  <c r="K42" i="29" s="1"/>
  <c r="A42" i="29"/>
  <c r="J41" i="29"/>
  <c r="E41" i="29"/>
  <c r="K41" i="29" s="1"/>
  <c r="A41" i="29"/>
  <c r="J40" i="29"/>
  <c r="E40" i="29"/>
  <c r="K40" i="29" s="1"/>
  <c r="A40" i="29"/>
  <c r="J39" i="29"/>
  <c r="E39" i="29"/>
  <c r="K39" i="29" s="1"/>
  <c r="A39" i="29"/>
  <c r="J38" i="29"/>
  <c r="E38" i="29"/>
  <c r="K38" i="29" s="1"/>
  <c r="A38" i="29"/>
  <c r="J37" i="29"/>
  <c r="E37" i="29"/>
  <c r="K37" i="29" s="1"/>
  <c r="A37" i="29"/>
  <c r="J36" i="29"/>
  <c r="E36" i="29"/>
  <c r="K36" i="29" s="1"/>
  <c r="A36" i="29"/>
  <c r="J35" i="29"/>
  <c r="E35" i="29"/>
  <c r="K35" i="29" s="1"/>
  <c r="A35" i="29"/>
  <c r="J34" i="29"/>
  <c r="E34" i="29"/>
  <c r="K34" i="29" s="1"/>
  <c r="A34" i="29"/>
  <c r="J33" i="29"/>
  <c r="E33" i="29"/>
  <c r="K33" i="29" s="1"/>
  <c r="A33" i="29"/>
  <c r="J32" i="29"/>
  <c r="E32" i="29"/>
  <c r="K32" i="29" s="1"/>
  <c r="A32" i="29"/>
  <c r="J31" i="29"/>
  <c r="E31" i="29"/>
  <c r="K31" i="29" s="1"/>
  <c r="A31" i="29"/>
  <c r="J30" i="29"/>
  <c r="E30" i="29"/>
  <c r="K30" i="29" s="1"/>
  <c r="A30" i="29"/>
  <c r="J29" i="29"/>
  <c r="E29" i="29"/>
  <c r="K29" i="29" s="1"/>
  <c r="A29" i="29"/>
  <c r="J28" i="29"/>
  <c r="E28" i="29"/>
  <c r="K28" i="29" s="1"/>
  <c r="A28" i="29"/>
  <c r="J27" i="29"/>
  <c r="E27" i="29"/>
  <c r="K27" i="29" s="1"/>
  <c r="A27" i="29"/>
  <c r="J26" i="29"/>
  <c r="E26" i="29"/>
  <c r="K26" i="29" s="1"/>
  <c r="A26" i="29"/>
  <c r="J25" i="29"/>
  <c r="E25" i="29"/>
  <c r="K25" i="29" s="1"/>
  <c r="A25" i="29"/>
  <c r="J24" i="29"/>
  <c r="E24" i="29"/>
  <c r="K24" i="29" s="1"/>
  <c r="A24" i="29"/>
  <c r="J23" i="29"/>
  <c r="E23" i="29"/>
  <c r="K23" i="29" s="1"/>
  <c r="A23" i="29"/>
  <c r="J22" i="29"/>
  <c r="E22" i="29"/>
  <c r="K22" i="29" s="1"/>
  <c r="A22" i="29"/>
  <c r="J21" i="29"/>
  <c r="E21" i="29"/>
  <c r="K21" i="29" s="1"/>
  <c r="A21" i="29"/>
  <c r="J20" i="29"/>
  <c r="E20" i="29"/>
  <c r="K20" i="29" s="1"/>
  <c r="A20" i="29"/>
  <c r="J19" i="29"/>
  <c r="E19" i="29"/>
  <c r="K19" i="29" s="1"/>
  <c r="A19" i="29"/>
  <c r="J18" i="29"/>
  <c r="E18" i="29"/>
  <c r="K18" i="29" s="1"/>
  <c r="A18" i="29"/>
  <c r="J17" i="29"/>
  <c r="E17" i="29"/>
  <c r="K17" i="29" s="1"/>
  <c r="A17" i="29"/>
  <c r="J16" i="29"/>
  <c r="E16" i="29"/>
  <c r="K16" i="29" s="1"/>
  <c r="A16" i="29"/>
  <c r="J15" i="29"/>
  <c r="E15" i="29"/>
  <c r="K15" i="29" s="1"/>
  <c r="A15" i="29"/>
  <c r="J14" i="29"/>
  <c r="E14" i="29"/>
  <c r="K14" i="29" s="1"/>
  <c r="A14" i="29"/>
  <c r="J13" i="29"/>
  <c r="E13" i="29"/>
  <c r="K13" i="29" s="1"/>
  <c r="A13" i="29"/>
  <c r="J12" i="29"/>
  <c r="E12" i="29"/>
  <c r="K12" i="29" s="1"/>
  <c r="A12" i="29"/>
  <c r="J11" i="29"/>
  <c r="E11" i="29"/>
  <c r="K11" i="29" s="1"/>
  <c r="A11" i="29"/>
  <c r="J10" i="29"/>
  <c r="E10" i="29"/>
  <c r="K10" i="29" s="1"/>
  <c r="A10" i="29"/>
  <c r="J9" i="29"/>
  <c r="E9" i="29"/>
  <c r="K9" i="29" s="1"/>
  <c r="A9" i="29"/>
  <c r="J8" i="29"/>
  <c r="E8" i="29"/>
  <c r="K8" i="29" s="1"/>
  <c r="A8" i="29"/>
  <c r="J7" i="29"/>
  <c r="E7" i="29"/>
  <c r="K7" i="29" s="1"/>
  <c r="A7" i="29"/>
  <c r="J6" i="29"/>
  <c r="E6" i="29"/>
  <c r="K6" i="29" s="1"/>
  <c r="A6" i="29"/>
  <c r="J5" i="29"/>
  <c r="E5" i="29"/>
  <c r="K5" i="29" s="1"/>
  <c r="A5" i="29"/>
  <c r="J4" i="29"/>
  <c r="E4" i="29"/>
  <c r="K4" i="29" s="1"/>
  <c r="A4" i="29"/>
  <c r="J3" i="29"/>
  <c r="E3" i="29"/>
  <c r="K3" i="29" s="1"/>
  <c r="A3" i="29"/>
  <c r="J2" i="29"/>
  <c r="E2" i="29"/>
  <c r="K2" i="29" s="1"/>
  <c r="A2" i="29"/>
  <c r="E1" i="29"/>
  <c r="K1" i="29" s="1"/>
  <c r="N1" i="29"/>
  <c r="C1" i="29"/>
  <c r="B1" i="29"/>
  <c r="A1" i="29"/>
  <c r="E3" i="27"/>
  <c r="L3" i="27" s="1"/>
  <c r="G3" i="27"/>
  <c r="N3" i="27" s="1"/>
  <c r="E4" i="27"/>
  <c r="L4" i="27" s="1"/>
  <c r="G4" i="27"/>
  <c r="N4" i="27" s="1"/>
  <c r="E5" i="27"/>
  <c r="L5" i="27" s="1"/>
  <c r="G5" i="27"/>
  <c r="N5" i="27" s="1"/>
  <c r="E6" i="27"/>
  <c r="L6" i="27" s="1"/>
  <c r="G6" i="27"/>
  <c r="N6" i="27" s="1"/>
  <c r="E7" i="27"/>
  <c r="L7" i="27" s="1"/>
  <c r="G7" i="27"/>
  <c r="N7" i="27" s="1"/>
  <c r="E8" i="27"/>
  <c r="L8" i="27" s="1"/>
  <c r="G8" i="27"/>
  <c r="N8" i="27" s="1"/>
  <c r="E9" i="27"/>
  <c r="L9" i="27" s="1"/>
  <c r="G9" i="27"/>
  <c r="N9" i="27" s="1"/>
  <c r="E10" i="27"/>
  <c r="L10" i="27" s="1"/>
  <c r="G10" i="27"/>
  <c r="N10" i="27" s="1"/>
  <c r="E11" i="27"/>
  <c r="L11" i="27" s="1"/>
  <c r="G11" i="27"/>
  <c r="N11" i="27" s="1"/>
  <c r="E12" i="27"/>
  <c r="L12" i="27" s="1"/>
  <c r="G12" i="27"/>
  <c r="N12" i="27" s="1"/>
  <c r="E13" i="27"/>
  <c r="L13" i="27" s="1"/>
  <c r="G13" i="27"/>
  <c r="N13" i="27" s="1"/>
  <c r="E14" i="27"/>
  <c r="L14" i="27" s="1"/>
  <c r="G14" i="27"/>
  <c r="N14" i="27" s="1"/>
  <c r="E15" i="27"/>
  <c r="L15" i="27" s="1"/>
  <c r="G15" i="27"/>
  <c r="N15" i="27" s="1"/>
  <c r="E16" i="27"/>
  <c r="L16" i="27" s="1"/>
  <c r="G16" i="27"/>
  <c r="N16" i="27" s="1"/>
  <c r="E17" i="27"/>
  <c r="L17" i="27" s="1"/>
  <c r="G17" i="27"/>
  <c r="N17" i="27" s="1"/>
  <c r="E18" i="27"/>
  <c r="L18" i="27" s="1"/>
  <c r="G18" i="27"/>
  <c r="N18" i="27" s="1"/>
  <c r="E19" i="27"/>
  <c r="L19" i="27" s="1"/>
  <c r="G19" i="27"/>
  <c r="N19" i="27" s="1"/>
  <c r="E20" i="27"/>
  <c r="L20" i="27" s="1"/>
  <c r="G20" i="27"/>
  <c r="N20" i="27" s="1"/>
  <c r="E21" i="27"/>
  <c r="L21" i="27" s="1"/>
  <c r="G21" i="27"/>
  <c r="N21" i="27" s="1"/>
  <c r="E22" i="27"/>
  <c r="L22" i="27" s="1"/>
  <c r="G22" i="27"/>
  <c r="N22" i="27" s="1"/>
  <c r="E23" i="27"/>
  <c r="L23" i="27" s="1"/>
  <c r="G23" i="27"/>
  <c r="N23" i="27" s="1"/>
  <c r="E24" i="27"/>
  <c r="L24" i="27" s="1"/>
  <c r="G24" i="27"/>
  <c r="N24" i="27" s="1"/>
  <c r="E25" i="27"/>
  <c r="L25" i="27" s="1"/>
  <c r="G25" i="27"/>
  <c r="N25" i="27" s="1"/>
  <c r="E26" i="27"/>
  <c r="L26" i="27" s="1"/>
  <c r="G26" i="27"/>
  <c r="N26" i="27" s="1"/>
  <c r="E27" i="27"/>
  <c r="L27" i="27" s="1"/>
  <c r="G27" i="27"/>
  <c r="N27" i="27" s="1"/>
  <c r="E28" i="27"/>
  <c r="L28" i="27" s="1"/>
  <c r="G28" i="27"/>
  <c r="N28" i="27" s="1"/>
  <c r="E29" i="27"/>
  <c r="L29" i="27" s="1"/>
  <c r="G29" i="27"/>
  <c r="N29" i="27" s="1"/>
  <c r="E30" i="27"/>
  <c r="L30" i="27" s="1"/>
  <c r="G30" i="27"/>
  <c r="N30" i="27" s="1"/>
  <c r="E31" i="27"/>
  <c r="L31" i="27" s="1"/>
  <c r="G31" i="27"/>
  <c r="N31" i="27" s="1"/>
  <c r="E32" i="27"/>
  <c r="L32" i="27" s="1"/>
  <c r="G32" i="27"/>
  <c r="N32" i="27" s="1"/>
  <c r="E33" i="27"/>
  <c r="L33" i="27" s="1"/>
  <c r="G33" i="27"/>
  <c r="N33" i="27" s="1"/>
  <c r="E34" i="27"/>
  <c r="L34" i="27" s="1"/>
  <c r="G34" i="27"/>
  <c r="N34" i="27" s="1"/>
  <c r="E35" i="27"/>
  <c r="L35" i="27" s="1"/>
  <c r="G35" i="27"/>
  <c r="N35" i="27" s="1"/>
  <c r="E36" i="27"/>
  <c r="L36" i="27" s="1"/>
  <c r="G36" i="27"/>
  <c r="N36" i="27" s="1"/>
  <c r="E37" i="27"/>
  <c r="L37" i="27" s="1"/>
  <c r="G37" i="27"/>
  <c r="N37" i="27" s="1"/>
  <c r="E38" i="27"/>
  <c r="L38" i="27" s="1"/>
  <c r="G38" i="27"/>
  <c r="N38" i="27" s="1"/>
  <c r="E39" i="27"/>
  <c r="L39" i="27" s="1"/>
  <c r="G39" i="27"/>
  <c r="N39" i="27" s="1"/>
  <c r="E40" i="27"/>
  <c r="L40" i="27" s="1"/>
  <c r="G40" i="27"/>
  <c r="N40" i="27" s="1"/>
  <c r="E41" i="27"/>
  <c r="L41" i="27" s="1"/>
  <c r="G41" i="27"/>
  <c r="N41" i="27" s="1"/>
  <c r="E42" i="27"/>
  <c r="L42" i="27" s="1"/>
  <c r="G42" i="27"/>
  <c r="N42" i="27" s="1"/>
  <c r="E43" i="27"/>
  <c r="L43" i="27" s="1"/>
  <c r="G43" i="27"/>
  <c r="N43" i="27" s="1"/>
  <c r="E44" i="27"/>
  <c r="L44" i="27" s="1"/>
  <c r="G44" i="27"/>
  <c r="N44" i="27" s="1"/>
  <c r="E45" i="27"/>
  <c r="L45" i="27" s="1"/>
  <c r="G45" i="27"/>
  <c r="N45" i="27" s="1"/>
  <c r="E46" i="27"/>
  <c r="L46" i="27" s="1"/>
  <c r="G46" i="27"/>
  <c r="N46" i="27" s="1"/>
  <c r="E47" i="27"/>
  <c r="L47" i="27" s="1"/>
  <c r="G47" i="27"/>
  <c r="N47" i="27" s="1"/>
  <c r="E48" i="27"/>
  <c r="L48" i="27" s="1"/>
  <c r="G48" i="27"/>
  <c r="N48" i="27" s="1"/>
  <c r="E49" i="27"/>
  <c r="L49" i="27" s="1"/>
  <c r="G49" i="27"/>
  <c r="N49" i="27" s="1"/>
  <c r="E50" i="27"/>
  <c r="L50" i="27" s="1"/>
  <c r="G50" i="27"/>
  <c r="N50" i="27" s="1"/>
  <c r="E51" i="27"/>
  <c r="L51" i="27" s="1"/>
  <c r="G51" i="27"/>
  <c r="N51" i="27" s="1"/>
  <c r="E52" i="27"/>
  <c r="L52" i="27" s="1"/>
  <c r="G52" i="27"/>
  <c r="N52" i="27" s="1"/>
  <c r="E53" i="27"/>
  <c r="L53" i="27" s="1"/>
  <c r="G53" i="27"/>
  <c r="N53" i="27" s="1"/>
  <c r="E54" i="27"/>
  <c r="L54" i="27" s="1"/>
  <c r="G54" i="27"/>
  <c r="N54" i="27" s="1"/>
  <c r="E55" i="27"/>
  <c r="L55" i="27" s="1"/>
  <c r="G55" i="27"/>
  <c r="N55" i="27" s="1"/>
  <c r="E56" i="27"/>
  <c r="L56" i="27" s="1"/>
  <c r="G56" i="27"/>
  <c r="N56" i="27" s="1"/>
  <c r="E57" i="27"/>
  <c r="L57" i="27" s="1"/>
  <c r="G57" i="27"/>
  <c r="N57" i="27" s="1"/>
  <c r="E58" i="27"/>
  <c r="L58" i="27" s="1"/>
  <c r="G58" i="27"/>
  <c r="N58" i="27" s="1"/>
  <c r="E59" i="27"/>
  <c r="L59" i="27" s="1"/>
  <c r="G59" i="27"/>
  <c r="N59" i="27" s="1"/>
  <c r="E60" i="27"/>
  <c r="L60" i="27" s="1"/>
  <c r="G60" i="27"/>
  <c r="N60" i="27" s="1"/>
  <c r="E61" i="27"/>
  <c r="L61" i="27" s="1"/>
  <c r="G61" i="27"/>
  <c r="N61" i="27" s="1"/>
  <c r="E62" i="27"/>
  <c r="L62" i="27" s="1"/>
  <c r="G62" i="27"/>
  <c r="N62" i="27" s="1"/>
  <c r="E63" i="27"/>
  <c r="L63" i="27" s="1"/>
  <c r="G63" i="27"/>
  <c r="N63" i="27" s="1"/>
  <c r="E64" i="27"/>
  <c r="L64" i="27" s="1"/>
  <c r="G64" i="27"/>
  <c r="N64" i="27" s="1"/>
  <c r="E65" i="27"/>
  <c r="L65" i="27" s="1"/>
  <c r="G65" i="27"/>
  <c r="N65" i="27" s="1"/>
  <c r="E66" i="27"/>
  <c r="L66" i="27" s="1"/>
  <c r="G66" i="27"/>
  <c r="N66" i="27" s="1"/>
  <c r="E67" i="27"/>
  <c r="L67" i="27" s="1"/>
  <c r="G67" i="27"/>
  <c r="N67" i="27" s="1"/>
  <c r="E68" i="27"/>
  <c r="L68" i="27" s="1"/>
  <c r="G68" i="27"/>
  <c r="N68" i="27" s="1"/>
  <c r="E69" i="27"/>
  <c r="L69" i="27" s="1"/>
  <c r="G69" i="27"/>
  <c r="N69" i="27" s="1"/>
  <c r="E70" i="27"/>
  <c r="L70" i="27" s="1"/>
  <c r="G70" i="27"/>
  <c r="N70" i="27" s="1"/>
  <c r="E71" i="27"/>
  <c r="L71" i="27" s="1"/>
  <c r="G71" i="27"/>
  <c r="N71" i="27" s="1"/>
  <c r="E72" i="27"/>
  <c r="L72" i="27" s="1"/>
  <c r="G72" i="27"/>
  <c r="N72" i="27" s="1"/>
  <c r="E73" i="27"/>
  <c r="L73" i="27" s="1"/>
  <c r="G73" i="27"/>
  <c r="N73" i="27" s="1"/>
  <c r="E74" i="27"/>
  <c r="L74" i="27" s="1"/>
  <c r="G74" i="27"/>
  <c r="N74" i="27" s="1"/>
  <c r="E75" i="27"/>
  <c r="L75" i="27" s="1"/>
  <c r="G75" i="27"/>
  <c r="N75" i="27" s="1"/>
  <c r="E76" i="27"/>
  <c r="L76" i="27" s="1"/>
  <c r="G76" i="27"/>
  <c r="N76" i="27" s="1"/>
  <c r="E77" i="27"/>
  <c r="L77" i="27" s="1"/>
  <c r="G77" i="27"/>
  <c r="N77" i="27" s="1"/>
  <c r="E78" i="27"/>
  <c r="L78" i="27" s="1"/>
  <c r="G78" i="27"/>
  <c r="N78" i="27" s="1"/>
  <c r="E79" i="27"/>
  <c r="L79" i="27" s="1"/>
  <c r="G79" i="27"/>
  <c r="N79" i="27" s="1"/>
  <c r="E80" i="27"/>
  <c r="L80" i="27" s="1"/>
  <c r="G80" i="27"/>
  <c r="N80" i="27" s="1"/>
  <c r="E81" i="27"/>
  <c r="L81" i="27" s="1"/>
  <c r="G81" i="27"/>
  <c r="N81" i="27" s="1"/>
  <c r="E82" i="27"/>
  <c r="L82" i="27" s="1"/>
  <c r="G82" i="27"/>
  <c r="N82" i="27" s="1"/>
  <c r="E83" i="27"/>
  <c r="L83" i="27" s="1"/>
  <c r="G83" i="27"/>
  <c r="N83" i="27" s="1"/>
  <c r="E84" i="27"/>
  <c r="L84" i="27" s="1"/>
  <c r="G84" i="27"/>
  <c r="N84" i="27" s="1"/>
  <c r="E85" i="27"/>
  <c r="L85" i="27" s="1"/>
  <c r="G85" i="27"/>
  <c r="N85" i="27" s="1"/>
  <c r="E86" i="27"/>
  <c r="L86" i="27" s="1"/>
  <c r="G86" i="27"/>
  <c r="N86" i="27" s="1"/>
  <c r="E87" i="27"/>
  <c r="L87" i="27" s="1"/>
  <c r="G87" i="27"/>
  <c r="N87" i="27" s="1"/>
  <c r="E88" i="27"/>
  <c r="L88" i="27" s="1"/>
  <c r="G88" i="27"/>
  <c r="N88" i="27" s="1"/>
  <c r="E89" i="27"/>
  <c r="L89" i="27" s="1"/>
  <c r="G89" i="27"/>
  <c r="N89" i="27" s="1"/>
  <c r="E90" i="27"/>
  <c r="L90" i="27" s="1"/>
  <c r="G90" i="27"/>
  <c r="N90" i="27" s="1"/>
  <c r="E91" i="27"/>
  <c r="L91" i="27" s="1"/>
  <c r="G91" i="27"/>
  <c r="N91" i="27" s="1"/>
  <c r="E92" i="27"/>
  <c r="L92" i="27" s="1"/>
  <c r="G92" i="27"/>
  <c r="N92" i="27" s="1"/>
  <c r="E93" i="27"/>
  <c r="L93" i="27" s="1"/>
  <c r="G93" i="27"/>
  <c r="N93" i="27" s="1"/>
  <c r="E94" i="27"/>
  <c r="L94" i="27" s="1"/>
  <c r="G94" i="27"/>
  <c r="N94" i="27" s="1"/>
  <c r="E95" i="27"/>
  <c r="L95" i="27" s="1"/>
  <c r="G95" i="27"/>
  <c r="N95" i="27" s="1"/>
  <c r="E96" i="27"/>
  <c r="L96" i="27" s="1"/>
  <c r="G96" i="27"/>
  <c r="N96" i="27" s="1"/>
  <c r="E97" i="27"/>
  <c r="L97" i="27" s="1"/>
  <c r="G97" i="27"/>
  <c r="N97" i="27" s="1"/>
  <c r="E98" i="27"/>
  <c r="L98" i="27" s="1"/>
  <c r="G98" i="27"/>
  <c r="N98" i="27" s="1"/>
  <c r="E99" i="27"/>
  <c r="L99" i="27" s="1"/>
  <c r="G99" i="27"/>
  <c r="N99" i="27" s="1"/>
  <c r="E100" i="27"/>
  <c r="L100" i="27" s="1"/>
  <c r="G100" i="27"/>
  <c r="N100" i="27" s="1"/>
  <c r="E101" i="27"/>
  <c r="L101" i="27" s="1"/>
  <c r="G101" i="27"/>
  <c r="N101" i="27" s="1"/>
  <c r="E102" i="27"/>
  <c r="L102" i="27" s="1"/>
  <c r="G102" i="27"/>
  <c r="N102" i="27" s="1"/>
  <c r="E103" i="27"/>
  <c r="L103" i="27" s="1"/>
  <c r="G103" i="27"/>
  <c r="N103" i="27" s="1"/>
  <c r="E104" i="27"/>
  <c r="L104" i="27" s="1"/>
  <c r="G104" i="27"/>
  <c r="N104" i="27" s="1"/>
  <c r="E105" i="27"/>
  <c r="L105" i="27" s="1"/>
  <c r="G105" i="27"/>
  <c r="N105" i="27" s="1"/>
  <c r="E106" i="27"/>
  <c r="L106" i="27" s="1"/>
  <c r="G106" i="27"/>
  <c r="N106" i="27" s="1"/>
  <c r="E107" i="27"/>
  <c r="L107" i="27" s="1"/>
  <c r="G107" i="27"/>
  <c r="N107" i="27" s="1"/>
  <c r="E108" i="27"/>
  <c r="L108" i="27" s="1"/>
  <c r="G108" i="27"/>
  <c r="N108" i="27" s="1"/>
  <c r="E109" i="27"/>
  <c r="L109" i="27" s="1"/>
  <c r="G109" i="27"/>
  <c r="N109" i="27" s="1"/>
  <c r="E110" i="27"/>
  <c r="L110" i="27" s="1"/>
  <c r="G110" i="27"/>
  <c r="N110" i="27" s="1"/>
  <c r="E111" i="27"/>
  <c r="L111" i="27" s="1"/>
  <c r="G111" i="27"/>
  <c r="N111" i="27" s="1"/>
  <c r="E112" i="27"/>
  <c r="L112" i="27" s="1"/>
  <c r="G112" i="27"/>
  <c r="N112" i="27" s="1"/>
  <c r="E113" i="27"/>
  <c r="L113" i="27" s="1"/>
  <c r="G113" i="27"/>
  <c r="N113" i="27" s="1"/>
  <c r="E114" i="27"/>
  <c r="L114" i="27" s="1"/>
  <c r="G114" i="27"/>
  <c r="N114" i="27" s="1"/>
  <c r="E115" i="27"/>
  <c r="L115" i="27" s="1"/>
  <c r="G115" i="27"/>
  <c r="N115" i="27" s="1"/>
  <c r="E116" i="27"/>
  <c r="L116" i="27" s="1"/>
  <c r="G116" i="27"/>
  <c r="N116" i="27" s="1"/>
  <c r="E117" i="27"/>
  <c r="L117" i="27" s="1"/>
  <c r="G117" i="27"/>
  <c r="N117" i="27" s="1"/>
  <c r="E118" i="27"/>
  <c r="L118" i="27" s="1"/>
  <c r="G118" i="27"/>
  <c r="N118" i="27" s="1"/>
  <c r="E119" i="27"/>
  <c r="L119" i="27" s="1"/>
  <c r="G119" i="27"/>
  <c r="N119" i="27" s="1"/>
  <c r="E120" i="27"/>
  <c r="L120" i="27" s="1"/>
  <c r="G120" i="27"/>
  <c r="N120" i="27" s="1"/>
  <c r="E121" i="27"/>
  <c r="L121" i="27" s="1"/>
  <c r="G121" i="27"/>
  <c r="N121" i="27" s="1"/>
  <c r="K2" i="27"/>
  <c r="G2" i="27"/>
  <c r="N2" i="27" s="1"/>
  <c r="E2" i="27"/>
  <c r="L2" i="27" s="1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A2" i="27"/>
  <c r="G1" i="27"/>
  <c r="N1" i="27" s="1"/>
  <c r="E1" i="27"/>
  <c r="L1" i="27" s="1"/>
  <c r="C1" i="27"/>
  <c r="B1" i="27"/>
  <c r="A1" i="27"/>
  <c r="G14" i="25"/>
  <c r="N14" i="25" s="1"/>
  <c r="G15" i="25"/>
  <c r="N15" i="25" s="1"/>
  <c r="G16" i="25"/>
  <c r="N16" i="25" s="1"/>
  <c r="G17" i="25"/>
  <c r="N17" i="25" s="1"/>
  <c r="G18" i="25"/>
  <c r="N18" i="25" s="1"/>
  <c r="G19" i="25"/>
  <c r="N19" i="25" s="1"/>
  <c r="G20" i="25"/>
  <c r="N20" i="25" s="1"/>
  <c r="G21" i="25"/>
  <c r="N21" i="25" s="1"/>
  <c r="G22" i="25"/>
  <c r="N22" i="25" s="1"/>
  <c r="G23" i="25"/>
  <c r="N23" i="25" s="1"/>
  <c r="G24" i="25"/>
  <c r="N24" i="25" s="1"/>
  <c r="G25" i="25"/>
  <c r="N25" i="25" s="1"/>
  <c r="G26" i="25"/>
  <c r="N26" i="25" s="1"/>
  <c r="G27" i="25"/>
  <c r="N27" i="25" s="1"/>
  <c r="G28" i="25"/>
  <c r="N28" i="25" s="1"/>
  <c r="G29" i="25"/>
  <c r="N29" i="25" s="1"/>
  <c r="G30" i="25"/>
  <c r="N30" i="25" s="1"/>
  <c r="G31" i="25"/>
  <c r="N31" i="25" s="1"/>
  <c r="G32" i="25"/>
  <c r="N32" i="25" s="1"/>
  <c r="G33" i="25"/>
  <c r="N33" i="25" s="1"/>
  <c r="G34" i="25"/>
  <c r="N34" i="25" s="1"/>
  <c r="G35" i="25"/>
  <c r="N35" i="25" s="1"/>
  <c r="G36" i="25"/>
  <c r="N36" i="25" s="1"/>
  <c r="G37" i="25"/>
  <c r="N37" i="25" s="1"/>
  <c r="G38" i="25"/>
  <c r="N38" i="25" s="1"/>
  <c r="G39" i="25"/>
  <c r="N39" i="25" s="1"/>
  <c r="G40" i="25"/>
  <c r="N40" i="25" s="1"/>
  <c r="G41" i="25"/>
  <c r="N41" i="25" s="1"/>
  <c r="G42" i="25"/>
  <c r="N42" i="25" s="1"/>
  <c r="G43" i="25"/>
  <c r="N43" i="25" s="1"/>
  <c r="G44" i="25"/>
  <c r="N44" i="25" s="1"/>
  <c r="G45" i="25"/>
  <c r="N45" i="25" s="1"/>
  <c r="G46" i="25"/>
  <c r="N46" i="25" s="1"/>
  <c r="G47" i="25"/>
  <c r="N47" i="25" s="1"/>
  <c r="G48" i="25"/>
  <c r="N48" i="25" s="1"/>
  <c r="G49" i="25"/>
  <c r="N49" i="25" s="1"/>
  <c r="G50" i="25"/>
  <c r="N50" i="25" s="1"/>
  <c r="G51" i="25"/>
  <c r="N51" i="25" s="1"/>
  <c r="G52" i="25"/>
  <c r="N52" i="25" s="1"/>
  <c r="G53" i="25"/>
  <c r="N53" i="25" s="1"/>
  <c r="G54" i="25"/>
  <c r="N54" i="25" s="1"/>
  <c r="G55" i="25"/>
  <c r="N55" i="25" s="1"/>
  <c r="G56" i="25"/>
  <c r="N56" i="25" s="1"/>
  <c r="G57" i="25"/>
  <c r="N57" i="25" s="1"/>
  <c r="G58" i="25"/>
  <c r="N58" i="25" s="1"/>
  <c r="G59" i="25"/>
  <c r="N59" i="25" s="1"/>
  <c r="G60" i="25"/>
  <c r="N60" i="25" s="1"/>
  <c r="G61" i="25"/>
  <c r="N61" i="25" s="1"/>
  <c r="G62" i="25"/>
  <c r="N62" i="25" s="1"/>
  <c r="G63" i="25"/>
  <c r="N63" i="25" s="1"/>
  <c r="G64" i="25"/>
  <c r="N64" i="25" s="1"/>
  <c r="G65" i="25"/>
  <c r="N65" i="25" s="1"/>
  <c r="G66" i="25"/>
  <c r="N66" i="25" s="1"/>
  <c r="G67" i="25"/>
  <c r="N67" i="25" s="1"/>
  <c r="G68" i="25"/>
  <c r="N68" i="25" s="1"/>
  <c r="G69" i="25"/>
  <c r="N69" i="25" s="1"/>
  <c r="G70" i="25"/>
  <c r="N70" i="25" s="1"/>
  <c r="G71" i="25"/>
  <c r="N71" i="25" s="1"/>
  <c r="G72" i="25"/>
  <c r="N72" i="25" s="1"/>
  <c r="G73" i="25"/>
  <c r="N73" i="25" s="1"/>
  <c r="G74" i="25"/>
  <c r="N74" i="25" s="1"/>
  <c r="G75" i="25"/>
  <c r="N75" i="25" s="1"/>
  <c r="G76" i="25"/>
  <c r="N76" i="25" s="1"/>
  <c r="G77" i="25"/>
  <c r="N77" i="25" s="1"/>
  <c r="G78" i="25"/>
  <c r="N78" i="25" s="1"/>
  <c r="G79" i="25"/>
  <c r="N79" i="25" s="1"/>
  <c r="G80" i="25"/>
  <c r="N80" i="25" s="1"/>
  <c r="G81" i="25"/>
  <c r="N81" i="25" s="1"/>
  <c r="G82" i="25"/>
  <c r="N82" i="25" s="1"/>
  <c r="G83" i="25"/>
  <c r="N83" i="25" s="1"/>
  <c r="G84" i="25"/>
  <c r="N84" i="25" s="1"/>
  <c r="G85" i="25"/>
  <c r="N85" i="25" s="1"/>
  <c r="G86" i="25"/>
  <c r="N86" i="25" s="1"/>
  <c r="G87" i="25"/>
  <c r="N87" i="25" s="1"/>
  <c r="G88" i="25"/>
  <c r="N88" i="25" s="1"/>
  <c r="G89" i="25"/>
  <c r="N89" i="25" s="1"/>
  <c r="G90" i="25"/>
  <c r="N90" i="25" s="1"/>
  <c r="G91" i="25"/>
  <c r="N91" i="25" s="1"/>
  <c r="G92" i="25"/>
  <c r="N92" i="25" s="1"/>
  <c r="G93" i="25"/>
  <c r="N93" i="25" s="1"/>
  <c r="G94" i="25"/>
  <c r="N94" i="25" s="1"/>
  <c r="G95" i="25"/>
  <c r="N95" i="25" s="1"/>
  <c r="G96" i="25"/>
  <c r="N96" i="25" s="1"/>
  <c r="G97" i="25"/>
  <c r="N97" i="25" s="1"/>
  <c r="G98" i="25"/>
  <c r="N98" i="25" s="1"/>
  <c r="G99" i="25"/>
  <c r="N99" i="25" s="1"/>
  <c r="G100" i="25"/>
  <c r="N100" i="25" s="1"/>
  <c r="G101" i="25"/>
  <c r="N101" i="25" s="1"/>
  <c r="G102" i="25"/>
  <c r="N102" i="25" s="1"/>
  <c r="G103" i="25"/>
  <c r="N103" i="25" s="1"/>
  <c r="G104" i="25"/>
  <c r="N104" i="25" s="1"/>
  <c r="G105" i="25"/>
  <c r="N105" i="25" s="1"/>
  <c r="G106" i="25"/>
  <c r="N106" i="25" s="1"/>
  <c r="G107" i="25"/>
  <c r="N107" i="25" s="1"/>
  <c r="G108" i="25"/>
  <c r="N108" i="25" s="1"/>
  <c r="G109" i="25"/>
  <c r="N109" i="25" s="1"/>
  <c r="G110" i="25"/>
  <c r="N110" i="25" s="1"/>
  <c r="G111" i="25"/>
  <c r="N111" i="25" s="1"/>
  <c r="G112" i="25"/>
  <c r="N112" i="25" s="1"/>
  <c r="G113" i="25"/>
  <c r="N113" i="25" s="1"/>
  <c r="G114" i="25"/>
  <c r="N114" i="25" s="1"/>
  <c r="G115" i="25"/>
  <c r="N115" i="25" s="1"/>
  <c r="G116" i="25"/>
  <c r="N116" i="25" s="1"/>
  <c r="G117" i="25"/>
  <c r="N117" i="25" s="1"/>
  <c r="G118" i="25"/>
  <c r="N118" i="25" s="1"/>
  <c r="G119" i="25"/>
  <c r="N119" i="25" s="1"/>
  <c r="G120" i="25"/>
  <c r="N120" i="25" s="1"/>
  <c r="G121" i="25"/>
  <c r="N121" i="25" s="1"/>
  <c r="G1" i="25"/>
  <c r="N1" i="25" s="1"/>
  <c r="E121" i="25"/>
  <c r="L121" i="25" s="1"/>
  <c r="A121" i="25"/>
  <c r="E120" i="25"/>
  <c r="L120" i="25" s="1"/>
  <c r="A120" i="25"/>
  <c r="E119" i="25"/>
  <c r="L119" i="25" s="1"/>
  <c r="A119" i="25"/>
  <c r="E118" i="25"/>
  <c r="L118" i="25" s="1"/>
  <c r="A118" i="25"/>
  <c r="E117" i="25"/>
  <c r="L117" i="25" s="1"/>
  <c r="A117" i="25"/>
  <c r="E116" i="25"/>
  <c r="L116" i="25" s="1"/>
  <c r="A116" i="25"/>
  <c r="E115" i="25"/>
  <c r="L115" i="25" s="1"/>
  <c r="A115" i="25"/>
  <c r="E114" i="25"/>
  <c r="L114" i="25" s="1"/>
  <c r="A114" i="25"/>
  <c r="E113" i="25"/>
  <c r="L113" i="25" s="1"/>
  <c r="A113" i="25"/>
  <c r="E112" i="25"/>
  <c r="L112" i="25" s="1"/>
  <c r="A112" i="25"/>
  <c r="E111" i="25"/>
  <c r="L111" i="25" s="1"/>
  <c r="A111" i="25"/>
  <c r="E110" i="25"/>
  <c r="L110" i="25" s="1"/>
  <c r="A110" i="25"/>
  <c r="E109" i="25"/>
  <c r="L109" i="25" s="1"/>
  <c r="A109" i="25"/>
  <c r="E108" i="25"/>
  <c r="L108" i="25" s="1"/>
  <c r="A108" i="25"/>
  <c r="E107" i="25"/>
  <c r="L107" i="25" s="1"/>
  <c r="A107" i="25"/>
  <c r="E106" i="25"/>
  <c r="L106" i="25" s="1"/>
  <c r="A106" i="25"/>
  <c r="E105" i="25"/>
  <c r="L105" i="25" s="1"/>
  <c r="A105" i="25"/>
  <c r="E104" i="25"/>
  <c r="L104" i="25" s="1"/>
  <c r="A104" i="25"/>
  <c r="E103" i="25"/>
  <c r="L103" i="25" s="1"/>
  <c r="A103" i="25"/>
  <c r="E102" i="25"/>
  <c r="L102" i="25" s="1"/>
  <c r="A102" i="25"/>
  <c r="E101" i="25"/>
  <c r="L101" i="25" s="1"/>
  <c r="A101" i="25"/>
  <c r="E100" i="25"/>
  <c r="L100" i="25" s="1"/>
  <c r="A100" i="25"/>
  <c r="E99" i="25"/>
  <c r="L99" i="25" s="1"/>
  <c r="A99" i="25"/>
  <c r="E98" i="25"/>
  <c r="L98" i="25" s="1"/>
  <c r="A98" i="25"/>
  <c r="E97" i="25"/>
  <c r="L97" i="25" s="1"/>
  <c r="A97" i="25"/>
  <c r="E96" i="25"/>
  <c r="L96" i="25" s="1"/>
  <c r="A96" i="25"/>
  <c r="E95" i="25"/>
  <c r="L95" i="25" s="1"/>
  <c r="A95" i="25"/>
  <c r="E94" i="25"/>
  <c r="L94" i="25" s="1"/>
  <c r="A94" i="25"/>
  <c r="E93" i="25"/>
  <c r="L93" i="25" s="1"/>
  <c r="A93" i="25"/>
  <c r="E92" i="25"/>
  <c r="L92" i="25" s="1"/>
  <c r="A92" i="25"/>
  <c r="E91" i="25"/>
  <c r="L91" i="25" s="1"/>
  <c r="A91" i="25"/>
  <c r="E90" i="25"/>
  <c r="L90" i="25" s="1"/>
  <c r="A90" i="25"/>
  <c r="E89" i="25"/>
  <c r="L89" i="25" s="1"/>
  <c r="A89" i="25"/>
  <c r="E88" i="25"/>
  <c r="L88" i="25" s="1"/>
  <c r="A88" i="25"/>
  <c r="E87" i="25"/>
  <c r="L87" i="25" s="1"/>
  <c r="A87" i="25"/>
  <c r="E86" i="25"/>
  <c r="L86" i="25" s="1"/>
  <c r="A86" i="25"/>
  <c r="E85" i="25"/>
  <c r="L85" i="25" s="1"/>
  <c r="A85" i="25"/>
  <c r="E84" i="25"/>
  <c r="L84" i="25" s="1"/>
  <c r="A84" i="25"/>
  <c r="E83" i="25"/>
  <c r="L83" i="25" s="1"/>
  <c r="A83" i="25"/>
  <c r="E82" i="25"/>
  <c r="L82" i="25" s="1"/>
  <c r="A82" i="25"/>
  <c r="E81" i="25"/>
  <c r="L81" i="25" s="1"/>
  <c r="A81" i="25"/>
  <c r="E80" i="25"/>
  <c r="L80" i="25" s="1"/>
  <c r="A80" i="25"/>
  <c r="E79" i="25"/>
  <c r="L79" i="25" s="1"/>
  <c r="A79" i="25"/>
  <c r="E78" i="25"/>
  <c r="L78" i="25" s="1"/>
  <c r="A78" i="25"/>
  <c r="E77" i="25"/>
  <c r="L77" i="25" s="1"/>
  <c r="A77" i="25"/>
  <c r="E76" i="25"/>
  <c r="L76" i="25" s="1"/>
  <c r="A76" i="25"/>
  <c r="E75" i="25"/>
  <c r="L75" i="25" s="1"/>
  <c r="A75" i="25"/>
  <c r="E74" i="25"/>
  <c r="L74" i="25" s="1"/>
  <c r="A74" i="25"/>
  <c r="E73" i="25"/>
  <c r="L73" i="25" s="1"/>
  <c r="A73" i="25"/>
  <c r="E72" i="25"/>
  <c r="L72" i="25" s="1"/>
  <c r="A72" i="25"/>
  <c r="E71" i="25"/>
  <c r="L71" i="25" s="1"/>
  <c r="A71" i="25"/>
  <c r="E70" i="25"/>
  <c r="L70" i="25" s="1"/>
  <c r="A70" i="25"/>
  <c r="E69" i="25"/>
  <c r="L69" i="25" s="1"/>
  <c r="A69" i="25"/>
  <c r="E68" i="25"/>
  <c r="L68" i="25" s="1"/>
  <c r="A68" i="25"/>
  <c r="E67" i="25"/>
  <c r="L67" i="25" s="1"/>
  <c r="A67" i="25"/>
  <c r="E66" i="25"/>
  <c r="L66" i="25" s="1"/>
  <c r="A66" i="25"/>
  <c r="E65" i="25"/>
  <c r="L65" i="25" s="1"/>
  <c r="A65" i="25"/>
  <c r="E64" i="25"/>
  <c r="L64" i="25" s="1"/>
  <c r="A64" i="25"/>
  <c r="E63" i="25"/>
  <c r="L63" i="25" s="1"/>
  <c r="A63" i="25"/>
  <c r="E62" i="25"/>
  <c r="L62" i="25" s="1"/>
  <c r="A62" i="25"/>
  <c r="E61" i="25"/>
  <c r="L61" i="25" s="1"/>
  <c r="A61" i="25"/>
  <c r="E60" i="25"/>
  <c r="L60" i="25" s="1"/>
  <c r="A60" i="25"/>
  <c r="E59" i="25"/>
  <c r="L59" i="25" s="1"/>
  <c r="A59" i="25"/>
  <c r="E58" i="25"/>
  <c r="L58" i="25" s="1"/>
  <c r="A58" i="25"/>
  <c r="E57" i="25"/>
  <c r="L57" i="25" s="1"/>
  <c r="A57" i="25"/>
  <c r="E56" i="25"/>
  <c r="L56" i="25" s="1"/>
  <c r="A56" i="25"/>
  <c r="E55" i="25"/>
  <c r="L55" i="25" s="1"/>
  <c r="A55" i="25"/>
  <c r="E54" i="25"/>
  <c r="L54" i="25" s="1"/>
  <c r="A54" i="25"/>
  <c r="E53" i="25"/>
  <c r="L53" i="25" s="1"/>
  <c r="A53" i="25"/>
  <c r="E52" i="25"/>
  <c r="L52" i="25" s="1"/>
  <c r="A52" i="25"/>
  <c r="E51" i="25"/>
  <c r="L51" i="25" s="1"/>
  <c r="A51" i="25"/>
  <c r="E50" i="25"/>
  <c r="L50" i="25" s="1"/>
  <c r="A50" i="25"/>
  <c r="E49" i="25"/>
  <c r="L49" i="25" s="1"/>
  <c r="A49" i="25"/>
  <c r="E48" i="25"/>
  <c r="L48" i="25" s="1"/>
  <c r="A48" i="25"/>
  <c r="E47" i="25"/>
  <c r="L47" i="25" s="1"/>
  <c r="A47" i="25"/>
  <c r="E46" i="25"/>
  <c r="L46" i="25" s="1"/>
  <c r="A46" i="25"/>
  <c r="E45" i="25"/>
  <c r="L45" i="25" s="1"/>
  <c r="A45" i="25"/>
  <c r="E44" i="25"/>
  <c r="L44" i="25" s="1"/>
  <c r="A44" i="25"/>
  <c r="E43" i="25"/>
  <c r="L43" i="25" s="1"/>
  <c r="A43" i="25"/>
  <c r="E42" i="25"/>
  <c r="L42" i="25" s="1"/>
  <c r="A42" i="25"/>
  <c r="E41" i="25"/>
  <c r="L41" i="25" s="1"/>
  <c r="A41" i="25"/>
  <c r="E40" i="25"/>
  <c r="L40" i="25" s="1"/>
  <c r="A40" i="25"/>
  <c r="E39" i="25"/>
  <c r="L39" i="25" s="1"/>
  <c r="A39" i="25"/>
  <c r="E38" i="25"/>
  <c r="L38" i="25" s="1"/>
  <c r="A38" i="25"/>
  <c r="E37" i="25"/>
  <c r="L37" i="25" s="1"/>
  <c r="A37" i="25"/>
  <c r="E36" i="25"/>
  <c r="L36" i="25" s="1"/>
  <c r="A36" i="25"/>
  <c r="E35" i="25"/>
  <c r="L35" i="25" s="1"/>
  <c r="A35" i="25"/>
  <c r="E34" i="25"/>
  <c r="L34" i="25" s="1"/>
  <c r="A34" i="25"/>
  <c r="E33" i="25"/>
  <c r="L33" i="25" s="1"/>
  <c r="A33" i="25"/>
  <c r="E32" i="25"/>
  <c r="L32" i="25" s="1"/>
  <c r="A32" i="25"/>
  <c r="E31" i="25"/>
  <c r="L31" i="25" s="1"/>
  <c r="A31" i="25"/>
  <c r="E30" i="25"/>
  <c r="L30" i="25" s="1"/>
  <c r="A30" i="25"/>
  <c r="E29" i="25"/>
  <c r="L29" i="25" s="1"/>
  <c r="A29" i="25"/>
  <c r="E28" i="25"/>
  <c r="L28" i="25" s="1"/>
  <c r="A28" i="25"/>
  <c r="E27" i="25"/>
  <c r="L27" i="25" s="1"/>
  <c r="A27" i="25"/>
  <c r="E26" i="25"/>
  <c r="L26" i="25" s="1"/>
  <c r="A26" i="25"/>
  <c r="E25" i="25"/>
  <c r="L25" i="25" s="1"/>
  <c r="A25" i="25"/>
  <c r="E24" i="25"/>
  <c r="L24" i="25" s="1"/>
  <c r="A24" i="25"/>
  <c r="E23" i="25"/>
  <c r="L23" i="25" s="1"/>
  <c r="A23" i="25"/>
  <c r="E22" i="25"/>
  <c r="L22" i="25" s="1"/>
  <c r="A22" i="25"/>
  <c r="E21" i="25"/>
  <c r="L21" i="25" s="1"/>
  <c r="A21" i="25"/>
  <c r="E20" i="25"/>
  <c r="L20" i="25" s="1"/>
  <c r="A20" i="25"/>
  <c r="E19" i="25"/>
  <c r="L19" i="25" s="1"/>
  <c r="A19" i="25"/>
  <c r="E18" i="25"/>
  <c r="L18" i="25" s="1"/>
  <c r="A18" i="25"/>
  <c r="E17" i="25"/>
  <c r="L17" i="25" s="1"/>
  <c r="A17" i="25"/>
  <c r="E16" i="25"/>
  <c r="L16" i="25" s="1"/>
  <c r="A16" i="25"/>
  <c r="E15" i="25"/>
  <c r="L15" i="25" s="1"/>
  <c r="A15" i="25"/>
  <c r="E14" i="25"/>
  <c r="L14" i="25" s="1"/>
  <c r="A14" i="25"/>
  <c r="E1" i="25"/>
  <c r="L1" i="25" s="1"/>
  <c r="D1" i="25"/>
  <c r="C1" i="25"/>
  <c r="B1" i="25"/>
  <c r="A1" i="25"/>
  <c r="AO3" i="1"/>
  <c r="AP3" i="1"/>
  <c r="AR3" i="1" s="1"/>
  <c r="AO4" i="1"/>
  <c r="AP4" i="1"/>
  <c r="AO5" i="1"/>
  <c r="AQ5" i="1" s="1"/>
  <c r="AP5" i="1"/>
  <c r="AR5" i="1" s="1"/>
  <c r="AO6" i="1"/>
  <c r="AP6" i="1"/>
  <c r="AO7" i="1"/>
  <c r="AP7" i="1"/>
  <c r="AO8" i="1"/>
  <c r="AP8" i="1"/>
  <c r="AO9" i="1"/>
  <c r="AQ9" i="1" s="1"/>
  <c r="AP9" i="1"/>
  <c r="AR9" i="1" s="1"/>
  <c r="AO10" i="1"/>
  <c r="AP10" i="1"/>
  <c r="AO11" i="1"/>
  <c r="AP11" i="1"/>
  <c r="AR11" i="1" s="1"/>
  <c r="AO12" i="1"/>
  <c r="AP12" i="1"/>
  <c r="AO13" i="1"/>
  <c r="AP13" i="1"/>
  <c r="G13" i="29" s="1"/>
  <c r="M13" i="29" s="1"/>
  <c r="AO14" i="1"/>
  <c r="AP14" i="1"/>
  <c r="AO15" i="1"/>
  <c r="AP15" i="1"/>
  <c r="AR15" i="1" s="1"/>
  <c r="AO16" i="1"/>
  <c r="AP16" i="1"/>
  <c r="AO17" i="1"/>
  <c r="AQ17" i="1" s="1"/>
  <c r="AP17" i="1"/>
  <c r="AO18" i="1"/>
  <c r="AP18" i="1"/>
  <c r="AO19" i="1"/>
  <c r="AP19" i="1"/>
  <c r="AO20" i="1"/>
  <c r="AP20" i="1"/>
  <c r="AO21" i="1"/>
  <c r="AQ21" i="1" s="1"/>
  <c r="AP21" i="1"/>
  <c r="AR21" i="1" s="1"/>
  <c r="AO22" i="1"/>
  <c r="AP22" i="1"/>
  <c r="AO23" i="1"/>
  <c r="AP23" i="1"/>
  <c r="AO24" i="1"/>
  <c r="AP24" i="1"/>
  <c r="AO25" i="1"/>
  <c r="AQ25" i="1" s="1"/>
  <c r="AP25" i="1"/>
  <c r="AR25" i="1" s="1"/>
  <c r="AO26" i="1"/>
  <c r="AP26" i="1"/>
  <c r="AO27" i="1"/>
  <c r="AP27" i="1"/>
  <c r="AR27" i="1" s="1"/>
  <c r="AO28" i="1"/>
  <c r="AP28" i="1"/>
  <c r="AO29" i="1"/>
  <c r="AP29" i="1"/>
  <c r="G29" i="29" s="1"/>
  <c r="M29" i="29" s="1"/>
  <c r="AO30" i="1"/>
  <c r="AP30" i="1"/>
  <c r="AO31" i="1"/>
  <c r="AP31" i="1"/>
  <c r="AR31" i="1" s="1"/>
  <c r="AO32" i="1"/>
  <c r="AP32" i="1"/>
  <c r="AO33" i="1"/>
  <c r="AQ33" i="1" s="1"/>
  <c r="AP33" i="1"/>
  <c r="AO34" i="1"/>
  <c r="AP34" i="1"/>
  <c r="G34" i="29" s="1"/>
  <c r="M34" i="29" s="1"/>
  <c r="AO35" i="1"/>
  <c r="AP35" i="1"/>
  <c r="AR35" i="1" s="1"/>
  <c r="AO36" i="1"/>
  <c r="AP36" i="1"/>
  <c r="AO37" i="1"/>
  <c r="AQ37" i="1" s="1"/>
  <c r="AP37" i="1"/>
  <c r="AR37" i="1" s="1"/>
  <c r="AO38" i="1"/>
  <c r="AP38" i="1"/>
  <c r="AO39" i="1"/>
  <c r="AP39" i="1"/>
  <c r="AO40" i="1"/>
  <c r="AP40" i="1"/>
  <c r="AO41" i="1"/>
  <c r="AP41" i="1"/>
  <c r="AR41" i="1" s="1"/>
  <c r="AO42" i="1"/>
  <c r="AP42" i="1"/>
  <c r="AO43" i="1"/>
  <c r="AP43" i="1"/>
  <c r="AR43" i="1" s="1"/>
  <c r="AO44" i="1"/>
  <c r="AP44" i="1"/>
  <c r="AO45" i="1"/>
  <c r="AP45" i="1"/>
  <c r="AR45" i="1" s="1"/>
  <c r="AO46" i="1"/>
  <c r="AP46" i="1"/>
  <c r="AO47" i="1"/>
  <c r="AP47" i="1"/>
  <c r="AR47" i="1" s="1"/>
  <c r="AO48" i="1"/>
  <c r="AP48" i="1"/>
  <c r="AO49" i="1"/>
  <c r="AP49" i="1"/>
  <c r="AO50" i="1"/>
  <c r="AP50" i="1"/>
  <c r="G50" i="29" s="1"/>
  <c r="M50" i="29" s="1"/>
  <c r="AO51" i="1"/>
  <c r="AP51" i="1"/>
  <c r="AO52" i="1"/>
  <c r="AP52" i="1"/>
  <c r="AO53" i="1"/>
  <c r="AQ53" i="1" s="1"/>
  <c r="AP53" i="1"/>
  <c r="AR53" i="1" s="1"/>
  <c r="AO54" i="1"/>
  <c r="AP54" i="1"/>
  <c r="G54" i="29" s="1"/>
  <c r="M54" i="29" s="1"/>
  <c r="AO55" i="1"/>
  <c r="AP55" i="1"/>
  <c r="AO56" i="1"/>
  <c r="AP56" i="1"/>
  <c r="AO57" i="1"/>
  <c r="AP57" i="1"/>
  <c r="AR57" i="1" s="1"/>
  <c r="AO58" i="1"/>
  <c r="AP58" i="1"/>
  <c r="AO59" i="1"/>
  <c r="AP59" i="1"/>
  <c r="AR59" i="1" s="1"/>
  <c r="AO60" i="1"/>
  <c r="AP60" i="1"/>
  <c r="AO61" i="1"/>
  <c r="AP61" i="1"/>
  <c r="AO62" i="1"/>
  <c r="AP62" i="1"/>
  <c r="AO63" i="1"/>
  <c r="AP63" i="1"/>
  <c r="AR63" i="1" s="1"/>
  <c r="AO64" i="1"/>
  <c r="AP64" i="1"/>
  <c r="AO65" i="1"/>
  <c r="AQ65" i="1" s="1"/>
  <c r="AP65" i="1"/>
  <c r="AO66" i="1"/>
  <c r="AP66" i="1"/>
  <c r="AO67" i="1"/>
  <c r="AP67" i="1"/>
  <c r="AO68" i="1"/>
  <c r="AP68" i="1"/>
  <c r="AO69" i="1"/>
  <c r="AQ69" i="1" s="1"/>
  <c r="AP69" i="1"/>
  <c r="AR69" i="1" s="1"/>
  <c r="AO70" i="1"/>
  <c r="AP70" i="1"/>
  <c r="AO71" i="1"/>
  <c r="AP71" i="1"/>
  <c r="AO72" i="1"/>
  <c r="AP72" i="1"/>
  <c r="AO73" i="1"/>
  <c r="AQ73" i="1" s="1"/>
  <c r="AP73" i="1"/>
  <c r="AR73" i="1" s="1"/>
  <c r="AO74" i="1"/>
  <c r="AP74" i="1"/>
  <c r="AO75" i="1"/>
  <c r="AP75" i="1"/>
  <c r="AR75" i="1" s="1"/>
  <c r="AO76" i="1"/>
  <c r="AP76" i="1"/>
  <c r="AO77" i="1"/>
  <c r="AP77" i="1"/>
  <c r="AO78" i="1"/>
  <c r="AP78" i="1"/>
  <c r="AO79" i="1"/>
  <c r="AP79" i="1"/>
  <c r="AR79" i="1" s="1"/>
  <c r="AO80" i="1"/>
  <c r="AP80" i="1"/>
  <c r="AO81" i="1"/>
  <c r="AQ81" i="1" s="1"/>
  <c r="AP81" i="1"/>
  <c r="AO82" i="1"/>
  <c r="AP82" i="1"/>
  <c r="AO83" i="1"/>
  <c r="AP83" i="1"/>
  <c r="AO84" i="1"/>
  <c r="AP84" i="1"/>
  <c r="AO85" i="1"/>
  <c r="AQ85" i="1" s="1"/>
  <c r="AP85" i="1"/>
  <c r="AR85" i="1" s="1"/>
  <c r="AO86" i="1"/>
  <c r="AP86" i="1"/>
  <c r="G86" i="29" s="1"/>
  <c r="M86" i="29" s="1"/>
  <c r="AO87" i="1"/>
  <c r="AP87" i="1"/>
  <c r="AO88" i="1"/>
  <c r="AP88" i="1"/>
  <c r="AO89" i="1"/>
  <c r="AQ89" i="1" s="1"/>
  <c r="AP89" i="1"/>
  <c r="AR89" i="1" s="1"/>
  <c r="AO90" i="1"/>
  <c r="AP90" i="1"/>
  <c r="AO91" i="1"/>
  <c r="AP91" i="1"/>
  <c r="AR91" i="1" s="1"/>
  <c r="AO92" i="1"/>
  <c r="AP92" i="1"/>
  <c r="AO93" i="1"/>
  <c r="AQ93" i="1" s="1"/>
  <c r="AP93" i="1"/>
  <c r="AO94" i="1"/>
  <c r="AP94" i="1"/>
  <c r="AO95" i="1"/>
  <c r="AP95" i="1"/>
  <c r="AR95" i="1" s="1"/>
  <c r="AO96" i="1"/>
  <c r="AP96" i="1"/>
  <c r="AO97" i="1"/>
  <c r="AQ97" i="1" s="1"/>
  <c r="AP97" i="1"/>
  <c r="AO98" i="1"/>
  <c r="AP98" i="1"/>
  <c r="AO99" i="1"/>
  <c r="AP99" i="1"/>
  <c r="AO100" i="1"/>
  <c r="AP100" i="1"/>
  <c r="AO101" i="1"/>
  <c r="AQ101" i="1" s="1"/>
  <c r="AP101" i="1"/>
  <c r="AR101" i="1" s="1"/>
  <c r="AO102" i="1"/>
  <c r="AP102" i="1"/>
  <c r="AO103" i="1"/>
  <c r="AP103" i="1"/>
  <c r="AO104" i="1"/>
  <c r="AP104" i="1"/>
  <c r="AO105" i="1"/>
  <c r="AP105" i="1"/>
  <c r="AR105" i="1" s="1"/>
  <c r="AO106" i="1"/>
  <c r="AP106" i="1"/>
  <c r="AO107" i="1"/>
  <c r="AP107" i="1"/>
  <c r="AR107" i="1" s="1"/>
  <c r="AO108" i="1"/>
  <c r="AP108" i="1"/>
  <c r="AO109" i="1"/>
  <c r="AP109" i="1"/>
  <c r="AO110" i="1"/>
  <c r="AP110" i="1"/>
  <c r="AO111" i="1"/>
  <c r="AP111" i="1"/>
  <c r="AR111" i="1" s="1"/>
  <c r="AO112" i="1"/>
  <c r="AP112" i="1"/>
  <c r="AO113" i="1"/>
  <c r="AQ113" i="1" s="1"/>
  <c r="AP113" i="1"/>
  <c r="AO114" i="1"/>
  <c r="AP114" i="1"/>
  <c r="AO115" i="1"/>
  <c r="AP115" i="1"/>
  <c r="AR115" i="1" s="1"/>
  <c r="AO116" i="1"/>
  <c r="AP116" i="1"/>
  <c r="AO117" i="1"/>
  <c r="AQ117" i="1" s="1"/>
  <c r="AP117" i="1"/>
  <c r="AR117" i="1" s="1"/>
  <c r="AO118" i="1"/>
  <c r="AP118" i="1"/>
  <c r="AO119" i="1"/>
  <c r="AP119" i="1"/>
  <c r="AO120" i="1"/>
  <c r="AP120" i="1"/>
  <c r="AO121" i="1"/>
  <c r="AQ121" i="1" s="1"/>
  <c r="AP121" i="1"/>
  <c r="AR121" i="1" s="1"/>
  <c r="AP2" i="1"/>
  <c r="G2" i="29" s="1"/>
  <c r="M2" i="29" s="1"/>
  <c r="AO2" i="1"/>
  <c r="AL2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K49" i="1"/>
  <c r="AK50" i="1"/>
  <c r="AK51" i="1"/>
  <c r="AK52" i="1"/>
  <c r="AE62" i="4"/>
  <c r="AE63" i="4"/>
  <c r="AE64" i="4"/>
  <c r="AE65" i="4"/>
  <c r="AE66" i="4"/>
  <c r="AE67" i="4"/>
  <c r="AE68" i="4"/>
  <c r="AE69" i="4"/>
  <c r="AE70" i="4"/>
  <c r="AE71" i="4"/>
  <c r="AE72" i="4"/>
  <c r="AE61" i="4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2" i="1"/>
  <c r="B42" i="23"/>
  <c r="B41" i="23"/>
  <c r="B40" i="23"/>
  <c r="B39" i="23"/>
  <c r="B38" i="23"/>
  <c r="B37" i="23"/>
  <c r="B32" i="23"/>
  <c r="B31" i="23"/>
  <c r="B30" i="23"/>
  <c r="B18" i="23"/>
  <c r="B17" i="23"/>
  <c r="B16" i="23"/>
  <c r="B15" i="23"/>
  <c r="B14" i="23"/>
  <c r="B13" i="23"/>
  <c r="H9" i="22"/>
  <c r="H7" i="22"/>
  <c r="H8" i="22"/>
  <c r="I18" i="22"/>
  <c r="N5" i="21"/>
  <c r="N6" i="21" s="1"/>
  <c r="H5" i="21"/>
  <c r="H6" i="21" s="1"/>
  <c r="B5" i="21"/>
  <c r="B6" i="21" s="1"/>
  <c r="B7" i="21" s="1"/>
  <c r="B8" i="21" s="1"/>
  <c r="B9" i="21" s="1"/>
  <c r="B10" i="21" s="1"/>
  <c r="B11" i="21" s="1"/>
  <c r="B12" i="21" s="1"/>
  <c r="B13" i="21" s="1"/>
  <c r="B14" i="21" s="1"/>
  <c r="D132" i="32" l="1"/>
  <c r="D132" i="29"/>
  <c r="P132" i="29" s="1"/>
  <c r="Q132" i="29" s="1"/>
  <c r="CE132" i="1"/>
  <c r="D130" i="32"/>
  <c r="CE130" i="1"/>
  <c r="D130" i="29"/>
  <c r="P130" i="29" s="1"/>
  <c r="Q130" i="29" s="1"/>
  <c r="D131" i="29"/>
  <c r="P131" i="29" s="1"/>
  <c r="Q131" i="29" s="1"/>
  <c r="CE131" i="1"/>
  <c r="D131" i="32"/>
  <c r="CE124" i="1"/>
  <c r="D124" i="29"/>
  <c r="P124" i="29" s="1"/>
  <c r="Q124" i="29" s="1"/>
  <c r="D124" i="32"/>
  <c r="CE126" i="1"/>
  <c r="D126" i="29"/>
  <c r="P126" i="29" s="1"/>
  <c r="Q126" i="29" s="1"/>
  <c r="D126" i="32"/>
  <c r="D133" i="32"/>
  <c r="D133" i="29"/>
  <c r="P133" i="29" s="1"/>
  <c r="Q133" i="29" s="1"/>
  <c r="CE133" i="1"/>
  <c r="D127" i="32"/>
  <c r="CE127" i="1"/>
  <c r="D127" i="29"/>
  <c r="P127" i="29" s="1"/>
  <c r="Q127" i="29" s="1"/>
  <c r="N122" i="1"/>
  <c r="V15" i="17"/>
  <c r="Z15" i="17" s="1"/>
  <c r="D129" i="32"/>
  <c r="D129" i="29"/>
  <c r="P129" i="29" s="1"/>
  <c r="Q129" i="29" s="1"/>
  <c r="CE129" i="1"/>
  <c r="D123" i="32"/>
  <c r="CE123" i="1"/>
  <c r="D123" i="29"/>
  <c r="P123" i="29" s="1"/>
  <c r="Q123" i="29" s="1"/>
  <c r="D128" i="29"/>
  <c r="P128" i="29" s="1"/>
  <c r="Q128" i="29" s="1"/>
  <c r="CE128" i="1"/>
  <c r="D128" i="32"/>
  <c r="D125" i="32"/>
  <c r="CE125" i="1"/>
  <c r="D125" i="29"/>
  <c r="P125" i="29" s="1"/>
  <c r="Q125" i="29" s="1"/>
  <c r="H10" i="22"/>
  <c r="H14" i="9"/>
  <c r="J14" i="9" s="1"/>
  <c r="R122" i="27"/>
  <c r="C14" i="21"/>
  <c r="D14" i="21"/>
  <c r="E14" i="21" s="1"/>
  <c r="E7" i="22"/>
  <c r="I14" i="35" s="1"/>
  <c r="I15" i="35" s="1"/>
  <c r="E9" i="22"/>
  <c r="BQ65" i="4"/>
  <c r="H6" i="30" s="1"/>
  <c r="BQ61" i="4"/>
  <c r="H2" i="30" s="1"/>
  <c r="P1" i="31"/>
  <c r="O1" i="30"/>
  <c r="N120" i="30"/>
  <c r="N118" i="30"/>
  <c r="N116" i="30"/>
  <c r="N112" i="30"/>
  <c r="N121" i="30"/>
  <c r="N115" i="30"/>
  <c r="N113" i="30"/>
  <c r="D13" i="23"/>
  <c r="CC6" i="4"/>
  <c r="CC7" i="4"/>
  <c r="CC8" i="4"/>
  <c r="CC9" i="4"/>
  <c r="CC10" i="4"/>
  <c r="CC11" i="4"/>
  <c r="CC12" i="4"/>
  <c r="CC13" i="4"/>
  <c r="CC14" i="4"/>
  <c r="CC16" i="4"/>
  <c r="CC17" i="4"/>
  <c r="CC18" i="4"/>
  <c r="CC19" i="4"/>
  <c r="CC20" i="4"/>
  <c r="CC21" i="4"/>
  <c r="CC22" i="4"/>
  <c r="CC23" i="4"/>
  <c r="CC24" i="4"/>
  <c r="CC15" i="4"/>
  <c r="CC5" i="4"/>
  <c r="F86" i="29"/>
  <c r="L86" i="29" s="1"/>
  <c r="O86" i="29" s="1"/>
  <c r="G144" i="30"/>
  <c r="N144" i="30" s="1"/>
  <c r="F120" i="29"/>
  <c r="L120" i="29" s="1"/>
  <c r="I120" i="27"/>
  <c r="P120" i="27" s="1"/>
  <c r="F116" i="29"/>
  <c r="L116" i="29" s="1"/>
  <c r="I116" i="27"/>
  <c r="P116" i="27" s="1"/>
  <c r="F112" i="29"/>
  <c r="L112" i="29" s="1"/>
  <c r="I112" i="27"/>
  <c r="P112" i="27" s="1"/>
  <c r="F108" i="29"/>
  <c r="L108" i="29" s="1"/>
  <c r="I108" i="27"/>
  <c r="P108" i="27" s="1"/>
  <c r="F104" i="29"/>
  <c r="L104" i="29" s="1"/>
  <c r="I104" i="27"/>
  <c r="P104" i="27" s="1"/>
  <c r="F100" i="29"/>
  <c r="L100" i="29" s="1"/>
  <c r="I100" i="27"/>
  <c r="P100" i="27" s="1"/>
  <c r="F96" i="29"/>
  <c r="L96" i="29" s="1"/>
  <c r="I96" i="27"/>
  <c r="P96" i="27" s="1"/>
  <c r="F92" i="29"/>
  <c r="L92" i="29" s="1"/>
  <c r="I92" i="27"/>
  <c r="P92" i="27" s="1"/>
  <c r="F88" i="29"/>
  <c r="L88" i="29" s="1"/>
  <c r="I88" i="27"/>
  <c r="P88" i="27" s="1"/>
  <c r="F84" i="29"/>
  <c r="L84" i="29" s="1"/>
  <c r="I84" i="27"/>
  <c r="P84" i="27" s="1"/>
  <c r="F80" i="29"/>
  <c r="L80" i="29" s="1"/>
  <c r="I80" i="27"/>
  <c r="P80" i="27" s="1"/>
  <c r="F76" i="29"/>
  <c r="L76" i="29" s="1"/>
  <c r="I76" i="27"/>
  <c r="P76" i="27" s="1"/>
  <c r="F72" i="29"/>
  <c r="L72" i="29" s="1"/>
  <c r="I72" i="27"/>
  <c r="P72" i="27" s="1"/>
  <c r="F68" i="29"/>
  <c r="L68" i="29" s="1"/>
  <c r="I68" i="27"/>
  <c r="P68" i="27" s="1"/>
  <c r="F64" i="29"/>
  <c r="L64" i="29" s="1"/>
  <c r="I64" i="27"/>
  <c r="P64" i="27" s="1"/>
  <c r="F60" i="29"/>
  <c r="L60" i="29" s="1"/>
  <c r="I60" i="27"/>
  <c r="P60" i="27" s="1"/>
  <c r="F56" i="29"/>
  <c r="L56" i="29" s="1"/>
  <c r="I56" i="27"/>
  <c r="P56" i="27" s="1"/>
  <c r="F52" i="29"/>
  <c r="L52" i="29" s="1"/>
  <c r="I52" i="27"/>
  <c r="P52" i="27" s="1"/>
  <c r="I36" i="27"/>
  <c r="P36" i="27" s="1"/>
  <c r="I20" i="27"/>
  <c r="P20" i="27" s="1"/>
  <c r="I4" i="27"/>
  <c r="P4" i="27" s="1"/>
  <c r="N110" i="31"/>
  <c r="F1" i="29"/>
  <c r="L1" i="29" s="1"/>
  <c r="I1" i="27"/>
  <c r="P1" i="27" s="1"/>
  <c r="F119" i="29"/>
  <c r="L119" i="29" s="1"/>
  <c r="I119" i="27"/>
  <c r="P119" i="27" s="1"/>
  <c r="F115" i="29"/>
  <c r="L115" i="29" s="1"/>
  <c r="I115" i="27"/>
  <c r="P115" i="27" s="1"/>
  <c r="F111" i="29"/>
  <c r="L111" i="29" s="1"/>
  <c r="I111" i="27"/>
  <c r="P111" i="27" s="1"/>
  <c r="F107" i="29"/>
  <c r="L107" i="29" s="1"/>
  <c r="I107" i="27"/>
  <c r="P107" i="27" s="1"/>
  <c r="F103" i="29"/>
  <c r="L103" i="29" s="1"/>
  <c r="I103" i="27"/>
  <c r="P103" i="27" s="1"/>
  <c r="F99" i="29"/>
  <c r="L99" i="29" s="1"/>
  <c r="I99" i="27"/>
  <c r="P99" i="27" s="1"/>
  <c r="F95" i="29"/>
  <c r="L95" i="29" s="1"/>
  <c r="I95" i="27"/>
  <c r="P95" i="27" s="1"/>
  <c r="F91" i="29"/>
  <c r="L91" i="29" s="1"/>
  <c r="I91" i="27"/>
  <c r="P91" i="27" s="1"/>
  <c r="F87" i="29"/>
  <c r="L87" i="29" s="1"/>
  <c r="I87" i="27"/>
  <c r="P87" i="27" s="1"/>
  <c r="F83" i="29"/>
  <c r="L83" i="29" s="1"/>
  <c r="I83" i="27"/>
  <c r="P83" i="27" s="1"/>
  <c r="F79" i="29"/>
  <c r="L79" i="29" s="1"/>
  <c r="I79" i="27"/>
  <c r="P79" i="27" s="1"/>
  <c r="F75" i="29"/>
  <c r="L75" i="29" s="1"/>
  <c r="I75" i="27"/>
  <c r="P75" i="27" s="1"/>
  <c r="F71" i="29"/>
  <c r="L71" i="29" s="1"/>
  <c r="I71" i="27"/>
  <c r="P71" i="27" s="1"/>
  <c r="F67" i="29"/>
  <c r="L67" i="29" s="1"/>
  <c r="I67" i="27"/>
  <c r="P67" i="27" s="1"/>
  <c r="F63" i="29"/>
  <c r="L63" i="29" s="1"/>
  <c r="I63" i="27"/>
  <c r="P63" i="27" s="1"/>
  <c r="F59" i="29"/>
  <c r="L59" i="29" s="1"/>
  <c r="I59" i="27"/>
  <c r="P59" i="27" s="1"/>
  <c r="F55" i="29"/>
  <c r="L55" i="29" s="1"/>
  <c r="I55" i="27"/>
  <c r="P55" i="27" s="1"/>
  <c r="F51" i="29"/>
  <c r="L51" i="29" s="1"/>
  <c r="I51" i="27"/>
  <c r="P51" i="27" s="1"/>
  <c r="F47" i="29"/>
  <c r="L47" i="29" s="1"/>
  <c r="I47" i="27"/>
  <c r="P47" i="27" s="1"/>
  <c r="F43" i="29"/>
  <c r="L43" i="29" s="1"/>
  <c r="I43" i="27"/>
  <c r="P43" i="27" s="1"/>
  <c r="F39" i="29"/>
  <c r="L39" i="29" s="1"/>
  <c r="I39" i="27"/>
  <c r="P39" i="27" s="1"/>
  <c r="F35" i="29"/>
  <c r="L35" i="29" s="1"/>
  <c r="I35" i="27"/>
  <c r="P35" i="27" s="1"/>
  <c r="F31" i="29"/>
  <c r="L31" i="29" s="1"/>
  <c r="I31" i="27"/>
  <c r="P31" i="27" s="1"/>
  <c r="F27" i="29"/>
  <c r="L27" i="29" s="1"/>
  <c r="I27" i="27"/>
  <c r="P27" i="27" s="1"/>
  <c r="F23" i="29"/>
  <c r="L23" i="29" s="1"/>
  <c r="I23" i="27"/>
  <c r="P23" i="27" s="1"/>
  <c r="F19" i="29"/>
  <c r="L19" i="29" s="1"/>
  <c r="I19" i="27"/>
  <c r="P19" i="27" s="1"/>
  <c r="F15" i="29"/>
  <c r="L15" i="29" s="1"/>
  <c r="I15" i="27"/>
  <c r="P15" i="27" s="1"/>
  <c r="F11" i="29"/>
  <c r="L11" i="29" s="1"/>
  <c r="I11" i="27"/>
  <c r="P11" i="27" s="1"/>
  <c r="F7" i="29"/>
  <c r="L7" i="29" s="1"/>
  <c r="I7" i="27"/>
  <c r="P7" i="27" s="1"/>
  <c r="F3" i="29"/>
  <c r="L3" i="29" s="1"/>
  <c r="I3" i="27"/>
  <c r="P3" i="27" s="1"/>
  <c r="I48" i="27"/>
  <c r="P48" i="27" s="1"/>
  <c r="I32" i="27"/>
  <c r="P32" i="27" s="1"/>
  <c r="I16" i="27"/>
  <c r="P16" i="27" s="1"/>
  <c r="F65" i="29"/>
  <c r="L65" i="29" s="1"/>
  <c r="N118" i="31"/>
  <c r="F2" i="29"/>
  <c r="L2" i="29" s="1"/>
  <c r="O2" i="29" s="1"/>
  <c r="I2" i="27"/>
  <c r="P2" i="27" s="1"/>
  <c r="I114" i="27"/>
  <c r="P114" i="27" s="1"/>
  <c r="F114" i="29"/>
  <c r="L114" i="29" s="1"/>
  <c r="F110" i="29"/>
  <c r="L110" i="29" s="1"/>
  <c r="I110" i="27"/>
  <c r="P110" i="27" s="1"/>
  <c r="F106" i="29"/>
  <c r="L106" i="29" s="1"/>
  <c r="I106" i="27"/>
  <c r="P106" i="27" s="1"/>
  <c r="I98" i="27"/>
  <c r="P98" i="27" s="1"/>
  <c r="F98" i="29"/>
  <c r="L98" i="29" s="1"/>
  <c r="F94" i="29"/>
  <c r="L94" i="29" s="1"/>
  <c r="I94" i="27"/>
  <c r="P94" i="27" s="1"/>
  <c r="F90" i="29"/>
  <c r="L90" i="29" s="1"/>
  <c r="I90" i="27"/>
  <c r="P90" i="27" s="1"/>
  <c r="I82" i="27"/>
  <c r="P82" i="27" s="1"/>
  <c r="F82" i="29"/>
  <c r="L82" i="29" s="1"/>
  <c r="F78" i="29"/>
  <c r="L78" i="29" s="1"/>
  <c r="I78" i="27"/>
  <c r="P78" i="27" s="1"/>
  <c r="F74" i="29"/>
  <c r="L74" i="29" s="1"/>
  <c r="I74" i="27"/>
  <c r="P74" i="27" s="1"/>
  <c r="F70" i="29"/>
  <c r="L70" i="29" s="1"/>
  <c r="I70" i="27"/>
  <c r="P70" i="27" s="1"/>
  <c r="F66" i="29"/>
  <c r="L66" i="29" s="1"/>
  <c r="I66" i="27"/>
  <c r="P66" i="27" s="1"/>
  <c r="F62" i="29"/>
  <c r="L62" i="29" s="1"/>
  <c r="I62" i="27"/>
  <c r="P62" i="27" s="1"/>
  <c r="F58" i="29"/>
  <c r="L58" i="29" s="1"/>
  <c r="I58" i="27"/>
  <c r="P58" i="27" s="1"/>
  <c r="F54" i="29"/>
  <c r="L54" i="29" s="1"/>
  <c r="O54" i="29" s="1"/>
  <c r="I54" i="27"/>
  <c r="P54" i="27" s="1"/>
  <c r="F50" i="29"/>
  <c r="L50" i="29" s="1"/>
  <c r="O50" i="29" s="1"/>
  <c r="I50" i="27"/>
  <c r="P50" i="27" s="1"/>
  <c r="F46" i="29"/>
  <c r="L46" i="29" s="1"/>
  <c r="I46" i="27"/>
  <c r="P46" i="27" s="1"/>
  <c r="F42" i="29"/>
  <c r="L42" i="29" s="1"/>
  <c r="I42" i="27"/>
  <c r="P42" i="27" s="1"/>
  <c r="F38" i="29"/>
  <c r="L38" i="29" s="1"/>
  <c r="I38" i="27"/>
  <c r="P38" i="27" s="1"/>
  <c r="F34" i="29"/>
  <c r="L34" i="29" s="1"/>
  <c r="O34" i="29" s="1"/>
  <c r="I34" i="27"/>
  <c r="P34" i="27" s="1"/>
  <c r="F30" i="29"/>
  <c r="L30" i="29" s="1"/>
  <c r="I30" i="27"/>
  <c r="P30" i="27" s="1"/>
  <c r="F26" i="29"/>
  <c r="L26" i="29" s="1"/>
  <c r="I26" i="27"/>
  <c r="P26" i="27" s="1"/>
  <c r="F22" i="29"/>
  <c r="L22" i="29" s="1"/>
  <c r="I22" i="27"/>
  <c r="P22" i="27" s="1"/>
  <c r="F18" i="29"/>
  <c r="L18" i="29" s="1"/>
  <c r="I18" i="27"/>
  <c r="P18" i="27" s="1"/>
  <c r="F14" i="29"/>
  <c r="L14" i="29" s="1"/>
  <c r="I14" i="27"/>
  <c r="P14" i="27" s="1"/>
  <c r="F10" i="29"/>
  <c r="L10" i="29" s="1"/>
  <c r="I10" i="27"/>
  <c r="P10" i="27" s="1"/>
  <c r="F6" i="29"/>
  <c r="L6" i="29" s="1"/>
  <c r="I6" i="27"/>
  <c r="P6" i="27" s="1"/>
  <c r="I44" i="27"/>
  <c r="P44" i="27" s="1"/>
  <c r="I28" i="27"/>
  <c r="P28" i="27" s="1"/>
  <c r="I12" i="27"/>
  <c r="P12" i="27" s="1"/>
  <c r="F118" i="29"/>
  <c r="L118" i="29" s="1"/>
  <c r="F33" i="29"/>
  <c r="L33" i="29" s="1"/>
  <c r="N114" i="31"/>
  <c r="F121" i="29"/>
  <c r="L121" i="29" s="1"/>
  <c r="I121" i="27"/>
  <c r="P121" i="27" s="1"/>
  <c r="F117" i="29"/>
  <c r="L117" i="29" s="1"/>
  <c r="I117" i="27"/>
  <c r="P117" i="27" s="1"/>
  <c r="F113" i="29"/>
  <c r="L113" i="29" s="1"/>
  <c r="I113" i="27"/>
  <c r="P113" i="27" s="1"/>
  <c r="F109" i="29"/>
  <c r="L109" i="29" s="1"/>
  <c r="I109" i="27"/>
  <c r="P109" i="27" s="1"/>
  <c r="F105" i="29"/>
  <c r="L105" i="29" s="1"/>
  <c r="I105" i="27"/>
  <c r="P105" i="27" s="1"/>
  <c r="F101" i="29"/>
  <c r="L101" i="29" s="1"/>
  <c r="I101" i="27"/>
  <c r="P101" i="27" s="1"/>
  <c r="F97" i="29"/>
  <c r="L97" i="29" s="1"/>
  <c r="I97" i="27"/>
  <c r="P97" i="27" s="1"/>
  <c r="F93" i="29"/>
  <c r="L93" i="29" s="1"/>
  <c r="I93" i="27"/>
  <c r="P93" i="27" s="1"/>
  <c r="F89" i="29"/>
  <c r="L89" i="29" s="1"/>
  <c r="I89" i="27"/>
  <c r="P89" i="27" s="1"/>
  <c r="F85" i="29"/>
  <c r="L85" i="29" s="1"/>
  <c r="I85" i="27"/>
  <c r="P85" i="27" s="1"/>
  <c r="F81" i="29"/>
  <c r="L81" i="29" s="1"/>
  <c r="I81" i="27"/>
  <c r="P81" i="27" s="1"/>
  <c r="F77" i="29"/>
  <c r="L77" i="29" s="1"/>
  <c r="I77" i="27"/>
  <c r="P77" i="27" s="1"/>
  <c r="F73" i="29"/>
  <c r="L73" i="29" s="1"/>
  <c r="I73" i="27"/>
  <c r="P73" i="27" s="1"/>
  <c r="F69" i="29"/>
  <c r="L69" i="29" s="1"/>
  <c r="I69" i="27"/>
  <c r="P69" i="27" s="1"/>
  <c r="F61" i="29"/>
  <c r="L61" i="29" s="1"/>
  <c r="I61" i="27"/>
  <c r="P61" i="27" s="1"/>
  <c r="I57" i="27"/>
  <c r="P57" i="27" s="1"/>
  <c r="F57" i="29"/>
  <c r="L57" i="29" s="1"/>
  <c r="F53" i="29"/>
  <c r="L53" i="29" s="1"/>
  <c r="I53" i="27"/>
  <c r="P53" i="27" s="1"/>
  <c r="I49" i="27"/>
  <c r="P49" i="27" s="1"/>
  <c r="F49" i="29"/>
  <c r="L49" i="29" s="1"/>
  <c r="F45" i="29"/>
  <c r="L45" i="29" s="1"/>
  <c r="I45" i="27"/>
  <c r="P45" i="27" s="1"/>
  <c r="F41" i="29"/>
  <c r="L41" i="29" s="1"/>
  <c r="I41" i="27"/>
  <c r="P41" i="27" s="1"/>
  <c r="F37" i="29"/>
  <c r="L37" i="29" s="1"/>
  <c r="I37" i="27"/>
  <c r="P37" i="27" s="1"/>
  <c r="F29" i="29"/>
  <c r="L29" i="29" s="1"/>
  <c r="O29" i="29" s="1"/>
  <c r="I29" i="27"/>
  <c r="P29" i="27" s="1"/>
  <c r="I25" i="27"/>
  <c r="P25" i="27" s="1"/>
  <c r="F25" i="29"/>
  <c r="L25" i="29" s="1"/>
  <c r="F21" i="29"/>
  <c r="L21" i="29" s="1"/>
  <c r="I21" i="27"/>
  <c r="P21" i="27" s="1"/>
  <c r="I17" i="27"/>
  <c r="P17" i="27" s="1"/>
  <c r="F17" i="29"/>
  <c r="L17" i="29" s="1"/>
  <c r="F13" i="29"/>
  <c r="L13" i="29" s="1"/>
  <c r="O13" i="29" s="1"/>
  <c r="I13" i="27"/>
  <c r="P13" i="27" s="1"/>
  <c r="F9" i="29"/>
  <c r="L9" i="29" s="1"/>
  <c r="I9" i="27"/>
  <c r="P9" i="27" s="1"/>
  <c r="F5" i="29"/>
  <c r="L5" i="29" s="1"/>
  <c r="I5" i="27"/>
  <c r="P5" i="27" s="1"/>
  <c r="I40" i="27"/>
  <c r="P40" i="27" s="1"/>
  <c r="I24" i="27"/>
  <c r="P24" i="27" s="1"/>
  <c r="I8" i="27"/>
  <c r="P8" i="27" s="1"/>
  <c r="F102" i="29"/>
  <c r="L102" i="29" s="1"/>
  <c r="BB61" i="4"/>
  <c r="BD28" i="4"/>
  <c r="BA28" i="4"/>
  <c r="BI28" i="4"/>
  <c r="BA25" i="4"/>
  <c r="BH28" i="4"/>
  <c r="BE28" i="4"/>
  <c r="BI25" i="4"/>
  <c r="BE25" i="4"/>
  <c r="AZ26" i="4"/>
  <c r="BH26" i="4"/>
  <c r="BD26" i="4"/>
  <c r="AQ109" i="1"/>
  <c r="AQ105" i="1"/>
  <c r="AQ77" i="1"/>
  <c r="AQ61" i="1"/>
  <c r="AQ57" i="1"/>
  <c r="AQ45" i="1"/>
  <c r="AQ41" i="1"/>
  <c r="AQ29" i="1"/>
  <c r="AQ13" i="1"/>
  <c r="AQ49" i="1"/>
  <c r="AR109" i="1"/>
  <c r="AR99" i="1"/>
  <c r="AR93" i="1"/>
  <c r="AR83" i="1"/>
  <c r="AR77" i="1"/>
  <c r="AR67" i="1"/>
  <c r="AR61" i="1"/>
  <c r="AR51" i="1"/>
  <c r="AR29" i="1"/>
  <c r="AR19" i="1"/>
  <c r="AR13" i="1"/>
  <c r="N121" i="31"/>
  <c r="G45" i="29"/>
  <c r="M45" i="29" s="1"/>
  <c r="G43" i="29"/>
  <c r="M43" i="29" s="1"/>
  <c r="G27" i="29"/>
  <c r="M27" i="29" s="1"/>
  <c r="G11" i="29"/>
  <c r="M11" i="29" s="1"/>
  <c r="AR119" i="1"/>
  <c r="AR113" i="1"/>
  <c r="AR103" i="1"/>
  <c r="AR97" i="1"/>
  <c r="AR87" i="1"/>
  <c r="AR81" i="1"/>
  <c r="AR71" i="1"/>
  <c r="AR65" i="1"/>
  <c r="AR55" i="1"/>
  <c r="AR49" i="1"/>
  <c r="AR39" i="1"/>
  <c r="AR33" i="1"/>
  <c r="AR23" i="1"/>
  <c r="AR17" i="1"/>
  <c r="AR7" i="1"/>
  <c r="N119" i="31"/>
  <c r="N115" i="31"/>
  <c r="N111" i="31"/>
  <c r="L121" i="31"/>
  <c r="BK28" i="4"/>
  <c r="BC28" i="4"/>
  <c r="BG28" i="4"/>
  <c r="BK26" i="4"/>
  <c r="BG26" i="4"/>
  <c r="BC26" i="4"/>
  <c r="BJ28" i="4"/>
  <c r="BF28" i="4"/>
  <c r="BB28" i="4"/>
  <c r="BJ25" i="4"/>
  <c r="BF25" i="4"/>
  <c r="BB26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33" i="4"/>
  <c r="BM34" i="4"/>
  <c r="BM35" i="4"/>
  <c r="BM36" i="4"/>
  <c r="BM37" i="4"/>
  <c r="BM38" i="4"/>
  <c r="BM39" i="4"/>
  <c r="BM40" i="4"/>
  <c r="BM41" i="4"/>
  <c r="BM43" i="4"/>
  <c r="BM44" i="4"/>
  <c r="BM45" i="4"/>
  <c r="BM46" i="4"/>
  <c r="BM47" i="4"/>
  <c r="BM48" i="4"/>
  <c r="BM49" i="4"/>
  <c r="BM50" i="4"/>
  <c r="BM51" i="4"/>
  <c r="BA26" i="4"/>
  <c r="BE26" i="4"/>
  <c r="BI26" i="4"/>
  <c r="AC100" i="4"/>
  <c r="U100" i="4"/>
  <c r="BB25" i="4"/>
  <c r="AZ28" i="4"/>
  <c r="BC25" i="4"/>
  <c r="BG25" i="4"/>
  <c r="BK25" i="4"/>
  <c r="BF26" i="4"/>
  <c r="BJ26" i="4"/>
  <c r="BM32" i="4"/>
  <c r="BM5" i="4"/>
  <c r="AZ25" i="4"/>
  <c r="BD25" i="4"/>
  <c r="BH25" i="4"/>
  <c r="BM42" i="4"/>
  <c r="AR118" i="1"/>
  <c r="AR114" i="1"/>
  <c r="AR110" i="1"/>
  <c r="AR106" i="1"/>
  <c r="AR102" i="1"/>
  <c r="AR98" i="1"/>
  <c r="AR94" i="1"/>
  <c r="AR90" i="1"/>
  <c r="G88" i="29"/>
  <c r="M88" i="29" s="1"/>
  <c r="AR88" i="1"/>
  <c r="AR82" i="1"/>
  <c r="AR78" i="1"/>
  <c r="G76" i="29"/>
  <c r="M76" i="29" s="1"/>
  <c r="AR76" i="1"/>
  <c r="AR70" i="1"/>
  <c r="AR66" i="1"/>
  <c r="AR62" i="1"/>
  <c r="AR58" i="1"/>
  <c r="G56" i="29"/>
  <c r="M56" i="29" s="1"/>
  <c r="AR56" i="1"/>
  <c r="G52" i="29"/>
  <c r="M52" i="29" s="1"/>
  <c r="AR52" i="1"/>
  <c r="G46" i="29"/>
  <c r="M46" i="29" s="1"/>
  <c r="AR46" i="1"/>
  <c r="G42" i="29"/>
  <c r="M42" i="29" s="1"/>
  <c r="AR42" i="1"/>
  <c r="G36" i="29"/>
  <c r="M36" i="29" s="1"/>
  <c r="O36" i="29" s="1"/>
  <c r="AR36" i="1"/>
  <c r="G32" i="29"/>
  <c r="M32" i="29" s="1"/>
  <c r="O32" i="29" s="1"/>
  <c r="AR32" i="1"/>
  <c r="G26" i="29"/>
  <c r="M26" i="29" s="1"/>
  <c r="AR26" i="1"/>
  <c r="G24" i="29"/>
  <c r="M24" i="29" s="1"/>
  <c r="O24" i="29" s="1"/>
  <c r="AR24" i="1"/>
  <c r="G20" i="29"/>
  <c r="M20" i="29" s="1"/>
  <c r="O20" i="29" s="1"/>
  <c r="AR20" i="1"/>
  <c r="G16" i="29"/>
  <c r="M16" i="29" s="1"/>
  <c r="O16" i="29" s="1"/>
  <c r="AR16" i="1"/>
  <c r="G12" i="29"/>
  <c r="M12" i="29" s="1"/>
  <c r="O12" i="29" s="1"/>
  <c r="AR12" i="1"/>
  <c r="G8" i="29"/>
  <c r="M8" i="29" s="1"/>
  <c r="O8" i="29" s="1"/>
  <c r="AR8" i="1"/>
  <c r="G4" i="29"/>
  <c r="M4" i="29" s="1"/>
  <c r="O4" i="29" s="1"/>
  <c r="AR4" i="1"/>
  <c r="G102" i="29"/>
  <c r="M102" i="29" s="1"/>
  <c r="G114" i="29"/>
  <c r="M114" i="29" s="1"/>
  <c r="G82" i="29"/>
  <c r="M82" i="29" s="1"/>
  <c r="G110" i="29"/>
  <c r="M110" i="29" s="1"/>
  <c r="G94" i="29"/>
  <c r="M94" i="29" s="1"/>
  <c r="G78" i="29"/>
  <c r="M78" i="29" s="1"/>
  <c r="G62" i="29"/>
  <c r="M62" i="29" s="1"/>
  <c r="AQ2" i="1"/>
  <c r="G120" i="29"/>
  <c r="M120" i="29" s="1"/>
  <c r="AR120" i="1"/>
  <c r="G116" i="29"/>
  <c r="M116" i="29" s="1"/>
  <c r="AR116" i="1"/>
  <c r="G112" i="29"/>
  <c r="M112" i="29" s="1"/>
  <c r="AR112" i="1"/>
  <c r="G108" i="29"/>
  <c r="M108" i="29" s="1"/>
  <c r="AR108" i="1"/>
  <c r="G104" i="29"/>
  <c r="M104" i="29" s="1"/>
  <c r="AR104" i="1"/>
  <c r="G100" i="29"/>
  <c r="M100" i="29" s="1"/>
  <c r="AR100" i="1"/>
  <c r="G96" i="29"/>
  <c r="M96" i="29" s="1"/>
  <c r="AR96" i="1"/>
  <c r="G92" i="29"/>
  <c r="M92" i="29" s="1"/>
  <c r="AR92" i="1"/>
  <c r="AR86" i="1"/>
  <c r="G84" i="29"/>
  <c r="M84" i="29" s="1"/>
  <c r="AR84" i="1"/>
  <c r="G80" i="29"/>
  <c r="M80" i="29" s="1"/>
  <c r="AR80" i="1"/>
  <c r="AR74" i="1"/>
  <c r="G72" i="29"/>
  <c r="M72" i="29" s="1"/>
  <c r="AR72" i="1"/>
  <c r="G68" i="29"/>
  <c r="M68" i="29" s="1"/>
  <c r="AR68" i="1"/>
  <c r="G64" i="29"/>
  <c r="M64" i="29" s="1"/>
  <c r="AR64" i="1"/>
  <c r="G60" i="29"/>
  <c r="M60" i="29" s="1"/>
  <c r="AR60" i="1"/>
  <c r="AR54" i="1"/>
  <c r="AR50" i="1"/>
  <c r="AR48" i="1"/>
  <c r="G48" i="29"/>
  <c r="M48" i="29" s="1"/>
  <c r="O48" i="29" s="1"/>
  <c r="G44" i="29"/>
  <c r="M44" i="29" s="1"/>
  <c r="O44" i="29" s="1"/>
  <c r="AR44" i="1"/>
  <c r="G40" i="29"/>
  <c r="M40" i="29" s="1"/>
  <c r="O40" i="29" s="1"/>
  <c r="AR40" i="1"/>
  <c r="G38" i="29"/>
  <c r="M38" i="29" s="1"/>
  <c r="AR38" i="1"/>
  <c r="AR34" i="1"/>
  <c r="G30" i="29"/>
  <c r="M30" i="29" s="1"/>
  <c r="AR30" i="1"/>
  <c r="G28" i="29"/>
  <c r="M28" i="29" s="1"/>
  <c r="O28" i="29" s="1"/>
  <c r="AR28" i="1"/>
  <c r="G22" i="29"/>
  <c r="M22" i="29" s="1"/>
  <c r="AR22" i="1"/>
  <c r="AR18" i="1"/>
  <c r="G14" i="29"/>
  <c r="M14" i="29" s="1"/>
  <c r="AR14" i="1"/>
  <c r="G10" i="29"/>
  <c r="M10" i="29" s="1"/>
  <c r="AR10" i="1"/>
  <c r="G6" i="29"/>
  <c r="M6" i="29" s="1"/>
  <c r="AR6" i="1"/>
  <c r="G118" i="29"/>
  <c r="M118" i="29" s="1"/>
  <c r="G70" i="29"/>
  <c r="M70" i="29" s="1"/>
  <c r="G98" i="29"/>
  <c r="M98" i="29" s="1"/>
  <c r="G66" i="29"/>
  <c r="M66" i="29" s="1"/>
  <c r="AQ119" i="1"/>
  <c r="AQ115" i="1"/>
  <c r="AQ111" i="1"/>
  <c r="AQ107" i="1"/>
  <c r="AQ103" i="1"/>
  <c r="AQ99" i="1"/>
  <c r="AQ95" i="1"/>
  <c r="AQ91" i="1"/>
  <c r="AQ87" i="1"/>
  <c r="AQ83" i="1"/>
  <c r="AQ79" i="1"/>
  <c r="AQ75" i="1"/>
  <c r="AQ71" i="1"/>
  <c r="AQ67" i="1"/>
  <c r="AQ63" i="1"/>
  <c r="AQ59" i="1"/>
  <c r="AQ55" i="1"/>
  <c r="AQ51" i="1"/>
  <c r="AQ47" i="1"/>
  <c r="AQ43" i="1"/>
  <c r="AQ39" i="1"/>
  <c r="AQ35" i="1"/>
  <c r="AQ31" i="1"/>
  <c r="AQ27" i="1"/>
  <c r="AQ23" i="1"/>
  <c r="AQ19" i="1"/>
  <c r="AQ15" i="1"/>
  <c r="AQ11" i="1"/>
  <c r="AQ7" i="1"/>
  <c r="AQ3" i="1"/>
  <c r="G106" i="29"/>
  <c r="M106" i="29" s="1"/>
  <c r="G90" i="29"/>
  <c r="M90" i="29" s="1"/>
  <c r="G74" i="29"/>
  <c r="M74" i="29" s="1"/>
  <c r="G58" i="29"/>
  <c r="M58" i="29" s="1"/>
  <c r="G18" i="29"/>
  <c r="M18" i="29" s="1"/>
  <c r="G37" i="29"/>
  <c r="M37" i="29" s="1"/>
  <c r="G21" i="29"/>
  <c r="M21" i="29" s="1"/>
  <c r="G5" i="29"/>
  <c r="M5" i="29" s="1"/>
  <c r="G121" i="29"/>
  <c r="M121" i="29" s="1"/>
  <c r="G119" i="29"/>
  <c r="M119" i="29" s="1"/>
  <c r="G117" i="29"/>
  <c r="M117" i="29" s="1"/>
  <c r="G115" i="29"/>
  <c r="M115" i="29" s="1"/>
  <c r="G113" i="29"/>
  <c r="M113" i="29" s="1"/>
  <c r="G111" i="29"/>
  <c r="M111" i="29" s="1"/>
  <c r="G109" i="29"/>
  <c r="M109" i="29" s="1"/>
  <c r="G107" i="29"/>
  <c r="M107" i="29" s="1"/>
  <c r="G105" i="29"/>
  <c r="M105" i="29" s="1"/>
  <c r="G103" i="29"/>
  <c r="M103" i="29" s="1"/>
  <c r="G101" i="29"/>
  <c r="M101" i="29" s="1"/>
  <c r="G99" i="29"/>
  <c r="M99" i="29" s="1"/>
  <c r="G97" i="29"/>
  <c r="M97" i="29" s="1"/>
  <c r="G95" i="29"/>
  <c r="M95" i="29" s="1"/>
  <c r="G93" i="29"/>
  <c r="M93" i="29" s="1"/>
  <c r="G91" i="29"/>
  <c r="M91" i="29" s="1"/>
  <c r="G89" i="29"/>
  <c r="M89" i="29" s="1"/>
  <c r="G87" i="29"/>
  <c r="M87" i="29" s="1"/>
  <c r="G85" i="29"/>
  <c r="M85" i="29" s="1"/>
  <c r="G83" i="29"/>
  <c r="M83" i="29" s="1"/>
  <c r="G81" i="29"/>
  <c r="M81" i="29" s="1"/>
  <c r="G79" i="29"/>
  <c r="M79" i="29" s="1"/>
  <c r="G77" i="29"/>
  <c r="M77" i="29" s="1"/>
  <c r="G75" i="29"/>
  <c r="M75" i="29" s="1"/>
  <c r="G73" i="29"/>
  <c r="M73" i="29" s="1"/>
  <c r="G71" i="29"/>
  <c r="M71" i="29" s="1"/>
  <c r="G69" i="29"/>
  <c r="M69" i="29" s="1"/>
  <c r="G67" i="29"/>
  <c r="M67" i="29" s="1"/>
  <c r="G65" i="29"/>
  <c r="M65" i="29" s="1"/>
  <c r="G63" i="29"/>
  <c r="M63" i="29" s="1"/>
  <c r="G61" i="29"/>
  <c r="M61" i="29" s="1"/>
  <c r="G59" i="29"/>
  <c r="M59" i="29" s="1"/>
  <c r="G57" i="29"/>
  <c r="M57" i="29" s="1"/>
  <c r="G55" i="29"/>
  <c r="M55" i="29" s="1"/>
  <c r="G53" i="29"/>
  <c r="M53" i="29" s="1"/>
  <c r="G51" i="29"/>
  <c r="M51" i="29" s="1"/>
  <c r="G49" i="29"/>
  <c r="M49" i="29" s="1"/>
  <c r="G47" i="29"/>
  <c r="M47" i="29" s="1"/>
  <c r="G41" i="29"/>
  <c r="M41" i="29" s="1"/>
  <c r="G39" i="29"/>
  <c r="M39" i="29" s="1"/>
  <c r="G33" i="29"/>
  <c r="M33" i="29" s="1"/>
  <c r="G31" i="29"/>
  <c r="M31" i="29" s="1"/>
  <c r="G25" i="29"/>
  <c r="M25" i="29" s="1"/>
  <c r="G23" i="29"/>
  <c r="M23" i="29" s="1"/>
  <c r="G17" i="29"/>
  <c r="M17" i="29" s="1"/>
  <c r="G15" i="29"/>
  <c r="M15" i="29" s="1"/>
  <c r="G9" i="29"/>
  <c r="M9" i="29" s="1"/>
  <c r="G7" i="29"/>
  <c r="M7" i="29" s="1"/>
  <c r="AR2" i="1"/>
  <c r="AQ120" i="1"/>
  <c r="AQ118" i="1"/>
  <c r="AQ116" i="1"/>
  <c r="AQ114" i="1"/>
  <c r="AQ112" i="1"/>
  <c r="AQ110" i="1"/>
  <c r="AQ108" i="1"/>
  <c r="AQ106" i="1"/>
  <c r="AQ104" i="1"/>
  <c r="AQ102" i="1"/>
  <c r="AQ100" i="1"/>
  <c r="AQ98" i="1"/>
  <c r="AQ96" i="1"/>
  <c r="AQ94" i="1"/>
  <c r="AQ92" i="1"/>
  <c r="AQ90" i="1"/>
  <c r="AQ88" i="1"/>
  <c r="AQ86" i="1"/>
  <c r="AQ84" i="1"/>
  <c r="AQ82" i="1"/>
  <c r="AQ80" i="1"/>
  <c r="AQ78" i="1"/>
  <c r="AQ76" i="1"/>
  <c r="AQ74" i="1"/>
  <c r="AQ72" i="1"/>
  <c r="AQ70" i="1"/>
  <c r="AQ68" i="1"/>
  <c r="AQ66" i="1"/>
  <c r="AQ64" i="1"/>
  <c r="AQ62" i="1"/>
  <c r="AQ60" i="1"/>
  <c r="AQ58" i="1"/>
  <c r="AQ56" i="1"/>
  <c r="AQ54" i="1"/>
  <c r="AQ52" i="1"/>
  <c r="AQ50" i="1"/>
  <c r="AQ48" i="1"/>
  <c r="AQ46" i="1"/>
  <c r="AQ44" i="1"/>
  <c r="AQ42" i="1"/>
  <c r="AQ40" i="1"/>
  <c r="AQ38" i="1"/>
  <c r="AQ36" i="1"/>
  <c r="AQ34" i="1"/>
  <c r="AQ32" i="1"/>
  <c r="AQ30" i="1"/>
  <c r="AQ28" i="1"/>
  <c r="AQ26" i="1"/>
  <c r="AQ24" i="1"/>
  <c r="AQ22" i="1"/>
  <c r="AQ20" i="1"/>
  <c r="AQ18" i="1"/>
  <c r="AQ16" i="1"/>
  <c r="AQ14" i="1"/>
  <c r="AQ12" i="1"/>
  <c r="AQ10" i="1"/>
  <c r="AQ8" i="1"/>
  <c r="AQ6" i="1"/>
  <c r="AQ4" i="1"/>
  <c r="G35" i="29"/>
  <c r="M35" i="29" s="1"/>
  <c r="G19" i="29"/>
  <c r="M19" i="29" s="1"/>
  <c r="G3" i="29"/>
  <c r="M3" i="29" s="1"/>
  <c r="AE98" i="4"/>
  <c r="AA98" i="4"/>
  <c r="W98" i="4"/>
  <c r="AC97" i="4"/>
  <c r="U97" i="4"/>
  <c r="AB97" i="4"/>
  <c r="X97" i="4"/>
  <c r="Y97" i="4"/>
  <c r="AD98" i="4"/>
  <c r="Z98" i="4"/>
  <c r="V98" i="4"/>
  <c r="AC98" i="4"/>
  <c r="Y98" i="4"/>
  <c r="U98" i="4"/>
  <c r="AA97" i="4"/>
  <c r="AB98" i="4"/>
  <c r="X98" i="4"/>
  <c r="AE97" i="4"/>
  <c r="W97" i="4"/>
  <c r="Y100" i="4"/>
  <c r="T97" i="4"/>
  <c r="AD97" i="4"/>
  <c r="Z97" i="4"/>
  <c r="V97" i="4"/>
  <c r="T98" i="4"/>
  <c r="AG77" i="4"/>
  <c r="AB100" i="4"/>
  <c r="X100" i="4"/>
  <c r="T100" i="4"/>
  <c r="V100" i="4"/>
  <c r="AD100" i="4"/>
  <c r="Z100" i="4"/>
  <c r="AE100" i="4"/>
  <c r="AA100" i="4"/>
  <c r="W100" i="4"/>
  <c r="AG78" i="4"/>
  <c r="AG79" i="4"/>
  <c r="AG80" i="4"/>
  <c r="AG81" i="4"/>
  <c r="AG82" i="4"/>
  <c r="AG83" i="4"/>
  <c r="AG84" i="4"/>
  <c r="AG85" i="4"/>
  <c r="AG86" i="4"/>
  <c r="AG88" i="4"/>
  <c r="AG89" i="4"/>
  <c r="AG90" i="4"/>
  <c r="AG91" i="4"/>
  <c r="AG92" i="4"/>
  <c r="AG93" i="4"/>
  <c r="AG94" i="4"/>
  <c r="AG95" i="4"/>
  <c r="AG96" i="4"/>
  <c r="AG87" i="4"/>
  <c r="G134" i="31"/>
  <c r="N134" i="31" s="1"/>
  <c r="G145" i="31"/>
  <c r="N145" i="31" s="1"/>
  <c r="G138" i="31"/>
  <c r="N138" i="31" s="1"/>
  <c r="G142" i="31"/>
  <c r="N142" i="31" s="1"/>
  <c r="AJ28" i="4"/>
  <c r="AN28" i="4"/>
  <c r="AP26" i="4"/>
  <c r="AR28" i="4"/>
  <c r="AO28" i="4"/>
  <c r="AS28" i="4"/>
  <c r="AK28" i="4"/>
  <c r="AK26" i="4"/>
  <c r="AR26" i="4"/>
  <c r="AL28" i="4"/>
  <c r="AP28" i="4"/>
  <c r="AL26" i="4"/>
  <c r="AT28" i="4"/>
  <c r="AT26" i="4"/>
  <c r="AJ26" i="4"/>
  <c r="AN26" i="4"/>
  <c r="AU28" i="4"/>
  <c r="AQ28" i="4"/>
  <c r="AM28" i="4"/>
  <c r="AU26" i="4"/>
  <c r="AQ26" i="4"/>
  <c r="AM26" i="4"/>
  <c r="AW6" i="4"/>
  <c r="AW7" i="4"/>
  <c r="AW8" i="4"/>
  <c r="AW9" i="4"/>
  <c r="AW10" i="4"/>
  <c r="AW11" i="4"/>
  <c r="AW12" i="4"/>
  <c r="AW13" i="4"/>
  <c r="AW14" i="4"/>
  <c r="AW16" i="4"/>
  <c r="AW17" i="4"/>
  <c r="AW18" i="4"/>
  <c r="AW19" i="4"/>
  <c r="AW20" i="4"/>
  <c r="AW21" i="4"/>
  <c r="AW22" i="4"/>
  <c r="AW23" i="4"/>
  <c r="AW24" i="4"/>
  <c r="AW33" i="4"/>
  <c r="AW34" i="4"/>
  <c r="AW35" i="4"/>
  <c r="AW36" i="4"/>
  <c r="AW37" i="4"/>
  <c r="AW38" i="4"/>
  <c r="AW39" i="4"/>
  <c r="AW40" i="4"/>
  <c r="AW41" i="4"/>
  <c r="AW43" i="4"/>
  <c r="AW44" i="4"/>
  <c r="AW45" i="4"/>
  <c r="AW46" i="4"/>
  <c r="AW47" i="4"/>
  <c r="AW48" i="4"/>
  <c r="AW49" i="4"/>
  <c r="AW50" i="4"/>
  <c r="AW51" i="4"/>
  <c r="AW15" i="4"/>
  <c r="AO26" i="4"/>
  <c r="AS26" i="4"/>
  <c r="AW32" i="4"/>
  <c r="AW5" i="4"/>
  <c r="AW42" i="4"/>
  <c r="F10" i="22"/>
  <c r="E8" i="22"/>
  <c r="I8" i="22" s="1"/>
  <c r="I19" i="22"/>
  <c r="C10" i="22"/>
  <c r="N7" i="21"/>
  <c r="H7" i="21"/>
  <c r="D122" i="29" l="1"/>
  <c r="CE122" i="1"/>
  <c r="W15" i="17"/>
  <c r="D122" i="32"/>
  <c r="I9" i="22"/>
  <c r="D18" i="22" s="1"/>
  <c r="J10" i="22"/>
  <c r="U159" i="27"/>
  <c r="S122" i="27"/>
  <c r="V159" i="27" s="1"/>
  <c r="G142" i="30"/>
  <c r="N142" i="30" s="1"/>
  <c r="D14" i="23"/>
  <c r="BV63" i="4"/>
  <c r="BV62" i="4"/>
  <c r="BQ67" i="4"/>
  <c r="H8" i="30" s="1"/>
  <c r="BQ63" i="4"/>
  <c r="H4" i="30" s="1"/>
  <c r="BQ72" i="4"/>
  <c r="H13" i="30" s="1"/>
  <c r="BV61" i="4"/>
  <c r="O2" i="30" s="1"/>
  <c r="BQ62" i="4"/>
  <c r="H3" i="30" s="1"/>
  <c r="BV67" i="4"/>
  <c r="BV64" i="4"/>
  <c r="BQ64" i="4"/>
  <c r="H5" i="30" s="1"/>
  <c r="BQ70" i="4"/>
  <c r="H11" i="30" s="1"/>
  <c r="BQ66" i="4"/>
  <c r="H7" i="30" s="1"/>
  <c r="BV70" i="4"/>
  <c r="BQ71" i="4"/>
  <c r="H12" i="30" s="1"/>
  <c r="BV68" i="4"/>
  <c r="BQ69" i="4"/>
  <c r="H10" i="30" s="1"/>
  <c r="BV65" i="4"/>
  <c r="O6" i="30" s="1"/>
  <c r="BV71" i="4"/>
  <c r="BV66" i="4"/>
  <c r="BV72" i="4"/>
  <c r="BQ68" i="4"/>
  <c r="H9" i="30" s="1"/>
  <c r="BV69" i="4"/>
  <c r="O102" i="29"/>
  <c r="O49" i="29"/>
  <c r="O57" i="29"/>
  <c r="O82" i="29"/>
  <c r="O114" i="29"/>
  <c r="O15" i="29"/>
  <c r="O31" i="29"/>
  <c r="O47" i="29"/>
  <c r="O55" i="29"/>
  <c r="O63" i="29"/>
  <c r="O71" i="29"/>
  <c r="O79" i="29"/>
  <c r="O87" i="29"/>
  <c r="O95" i="29"/>
  <c r="O103" i="29"/>
  <c r="O111" i="29"/>
  <c r="O119" i="29"/>
  <c r="O52" i="29"/>
  <c r="O60" i="29"/>
  <c r="O68" i="29"/>
  <c r="O76" i="29"/>
  <c r="O84" i="29"/>
  <c r="O92" i="29"/>
  <c r="O100" i="29"/>
  <c r="O108" i="29"/>
  <c r="O116" i="29"/>
  <c r="O33" i="29"/>
  <c r="O18" i="29"/>
  <c r="O42" i="29"/>
  <c r="O66" i="29"/>
  <c r="O94" i="29"/>
  <c r="O106" i="29"/>
  <c r="O65" i="29"/>
  <c r="O7" i="29"/>
  <c r="O23" i="29"/>
  <c r="O39" i="29"/>
  <c r="O5" i="29"/>
  <c r="O21" i="29"/>
  <c r="O41" i="29"/>
  <c r="O69" i="29"/>
  <c r="O77" i="29"/>
  <c r="O85" i="29"/>
  <c r="O93" i="29"/>
  <c r="O101" i="29"/>
  <c r="O109" i="29"/>
  <c r="O117" i="29"/>
  <c r="O10" i="29"/>
  <c r="O26" i="29"/>
  <c r="O58" i="29"/>
  <c r="O74" i="29"/>
  <c r="O17" i="29"/>
  <c r="O25" i="29"/>
  <c r="O118" i="29"/>
  <c r="O98" i="29"/>
  <c r="O3" i="29"/>
  <c r="O11" i="29"/>
  <c r="O19" i="29"/>
  <c r="O27" i="29"/>
  <c r="O35" i="29"/>
  <c r="O43" i="29"/>
  <c r="O51" i="29"/>
  <c r="O59" i="29"/>
  <c r="O67" i="29"/>
  <c r="O75" i="29"/>
  <c r="O83" i="29"/>
  <c r="O91" i="29"/>
  <c r="O99" i="29"/>
  <c r="O107" i="29"/>
  <c r="O115" i="29"/>
  <c r="O56" i="29"/>
  <c r="O64" i="29"/>
  <c r="O72" i="29"/>
  <c r="O80" i="29"/>
  <c r="O88" i="29"/>
  <c r="O96" i="29"/>
  <c r="O104" i="29"/>
  <c r="O112" i="29"/>
  <c r="O120" i="29"/>
  <c r="O9" i="29"/>
  <c r="O37" i="29"/>
  <c r="O45" i="29"/>
  <c r="O53" i="29"/>
  <c r="O61" i="29"/>
  <c r="O73" i="29"/>
  <c r="O81" i="29"/>
  <c r="O89" i="29"/>
  <c r="O97" i="29"/>
  <c r="O105" i="29"/>
  <c r="O113" i="29"/>
  <c r="O121" i="29"/>
  <c r="O6" i="29"/>
  <c r="O14" i="29"/>
  <c r="O22" i="29"/>
  <c r="O30" i="29"/>
  <c r="O38" i="29"/>
  <c r="O46" i="29"/>
  <c r="O62" i="29"/>
  <c r="O70" i="29"/>
  <c r="O78" i="29"/>
  <c r="O90" i="29"/>
  <c r="O110" i="29"/>
  <c r="G143" i="30"/>
  <c r="N143" i="30" s="1"/>
  <c r="G145" i="30"/>
  <c r="N145" i="30" s="1"/>
  <c r="G137" i="30"/>
  <c r="N137" i="30" s="1"/>
  <c r="G140" i="30"/>
  <c r="N140" i="30" s="1"/>
  <c r="D15" i="23"/>
  <c r="D19" i="22"/>
  <c r="E10" i="22"/>
  <c r="I10" i="22" s="1"/>
  <c r="G136" i="30"/>
  <c r="N136" i="30" s="1"/>
  <c r="G139" i="30"/>
  <c r="N139" i="30" s="1"/>
  <c r="G143" i="31"/>
  <c r="N143" i="31" s="1"/>
  <c r="CC28" i="4"/>
  <c r="CC26" i="4"/>
  <c r="BF61" i="4"/>
  <c r="BB70" i="4"/>
  <c r="BF67" i="4"/>
  <c r="BG67" i="4"/>
  <c r="BF70" i="4"/>
  <c r="BB63" i="4"/>
  <c r="BA63" i="4"/>
  <c r="BF68" i="4"/>
  <c r="BB68" i="4"/>
  <c r="BG61" i="4"/>
  <c r="BG66" i="4"/>
  <c r="BB67" i="4"/>
  <c r="BA70" i="4"/>
  <c r="BB65" i="4"/>
  <c r="BG71" i="4"/>
  <c r="BF64" i="4"/>
  <c r="BA68" i="4"/>
  <c r="BG69" i="4"/>
  <c r="BA69" i="4"/>
  <c r="BG72" i="4"/>
  <c r="BA61" i="4"/>
  <c r="BG63" i="4"/>
  <c r="BF66" i="4"/>
  <c r="BF63" i="4"/>
  <c r="BA67" i="4"/>
  <c r="BF72" i="4"/>
  <c r="BB72" i="4"/>
  <c r="BA72" i="4"/>
  <c r="BB71" i="4"/>
  <c r="BF65" i="4"/>
  <c r="BG70" i="4"/>
  <c r="BB62" i="4"/>
  <c r="BA62" i="4"/>
  <c r="BF71" i="4"/>
  <c r="BB69" i="4"/>
  <c r="BG64" i="4"/>
  <c r="BF62" i="4"/>
  <c r="BA71" i="4"/>
  <c r="BB64" i="4"/>
  <c r="BA64" i="4"/>
  <c r="BG68" i="4"/>
  <c r="BG65" i="4"/>
  <c r="BF69" i="4"/>
  <c r="BB66" i="4"/>
  <c r="BA66" i="4"/>
  <c r="BG62" i="4"/>
  <c r="BA65" i="4"/>
  <c r="AP66" i="4"/>
  <c r="AP68" i="4"/>
  <c r="AK72" i="4"/>
  <c r="AK71" i="4"/>
  <c r="AK62" i="4"/>
  <c r="AQ68" i="4"/>
  <c r="AL63" i="4"/>
  <c r="G4" i="32" s="1"/>
  <c r="AK69" i="4"/>
  <c r="AQ69" i="4"/>
  <c r="AL62" i="4"/>
  <c r="G3" i="32" s="1"/>
  <c r="AQ64" i="4"/>
  <c r="AQ71" i="4"/>
  <c r="AQ66" i="4"/>
  <c r="AP72" i="4"/>
  <c r="AP65" i="4"/>
  <c r="AP63" i="4"/>
  <c r="AP69" i="4"/>
  <c r="AK70" i="4"/>
  <c r="AQ72" i="4"/>
  <c r="AL71" i="4"/>
  <c r="G12" i="32" s="1"/>
  <c r="AQ61" i="4"/>
  <c r="AL70" i="4"/>
  <c r="G11" i="32" s="1"/>
  <c r="AL64" i="4"/>
  <c r="AL61" i="4"/>
  <c r="G2" i="32" s="1"/>
  <c r="AL69" i="4"/>
  <c r="AQ67" i="4"/>
  <c r="AL66" i="4"/>
  <c r="G7" i="32" s="1"/>
  <c r="AK64" i="4"/>
  <c r="AP61" i="4"/>
  <c r="AK67" i="4"/>
  <c r="AP62" i="4"/>
  <c r="AL68" i="4"/>
  <c r="G9" i="32" s="1"/>
  <c r="AL67" i="4"/>
  <c r="G8" i="32" s="1"/>
  <c r="AP67" i="4"/>
  <c r="AK65" i="4"/>
  <c r="AQ62" i="4"/>
  <c r="AQ63" i="4"/>
  <c r="AP70" i="4"/>
  <c r="AP64" i="4"/>
  <c r="AK68" i="4"/>
  <c r="AP71" i="4"/>
  <c r="AK63" i="4"/>
  <c r="AK66" i="4"/>
  <c r="AL72" i="4"/>
  <c r="AQ65" i="4"/>
  <c r="AL65" i="4"/>
  <c r="G6" i="32" s="1"/>
  <c r="AK61" i="4"/>
  <c r="AQ70" i="4"/>
  <c r="G138" i="30"/>
  <c r="N138" i="30" s="1"/>
  <c r="G134" i="30"/>
  <c r="N134" i="30" s="1"/>
  <c r="G141" i="30"/>
  <c r="N141" i="30" s="1"/>
  <c r="G141" i="31"/>
  <c r="N141" i="31" s="1"/>
  <c r="G139" i="31"/>
  <c r="N139" i="31" s="1"/>
  <c r="BM55" i="4"/>
  <c r="BM28" i="4"/>
  <c r="BM53" i="4"/>
  <c r="BM26" i="4"/>
  <c r="BM25" i="4"/>
  <c r="AG100" i="4"/>
  <c r="AG98" i="4"/>
  <c r="AG97" i="4"/>
  <c r="G137" i="31"/>
  <c r="N137" i="31" s="1"/>
  <c r="G136" i="31"/>
  <c r="N136" i="31" s="1"/>
  <c r="G140" i="31"/>
  <c r="N140" i="31" s="1"/>
  <c r="G144" i="31"/>
  <c r="N144" i="31" s="1"/>
  <c r="AW55" i="4"/>
  <c r="AW28" i="4"/>
  <c r="AW53" i="4"/>
  <c r="AW26" i="4"/>
  <c r="N8" i="21"/>
  <c r="H8" i="21"/>
  <c r="M14" i="9" l="1"/>
  <c r="O14" i="9" s="1"/>
  <c r="P122" i="29"/>
  <c r="D19" i="23"/>
  <c r="I3" i="31"/>
  <c r="P3" i="31" s="1"/>
  <c r="F3" i="32"/>
  <c r="L3" i="32" s="1"/>
  <c r="I9" i="31"/>
  <c r="P9" i="31" s="1"/>
  <c r="F9" i="32"/>
  <c r="L9" i="32" s="1"/>
  <c r="G5" i="32"/>
  <c r="M5" i="32" s="1"/>
  <c r="I6" i="31"/>
  <c r="P6" i="31" s="1"/>
  <c r="F6" i="32"/>
  <c r="L6" i="32" s="1"/>
  <c r="I13" i="31"/>
  <c r="P13" i="31" s="1"/>
  <c r="F13" i="32"/>
  <c r="L13" i="32" s="1"/>
  <c r="I11" i="31"/>
  <c r="P11" i="31" s="1"/>
  <c r="F11" i="32"/>
  <c r="L11" i="32" s="1"/>
  <c r="I12" i="31"/>
  <c r="P12" i="31" s="1"/>
  <c r="F12" i="32"/>
  <c r="L12" i="32" s="1"/>
  <c r="I10" i="31"/>
  <c r="P10" i="31" s="1"/>
  <c r="F10" i="32"/>
  <c r="L10" i="32" s="1"/>
  <c r="I4" i="31"/>
  <c r="P4" i="31" s="1"/>
  <c r="F4" i="32"/>
  <c r="L4" i="32" s="1"/>
  <c r="G13" i="32"/>
  <c r="M13" i="32" s="1"/>
  <c r="I5" i="31"/>
  <c r="P5" i="31" s="1"/>
  <c r="F5" i="32"/>
  <c r="L5" i="32" s="1"/>
  <c r="I8" i="31"/>
  <c r="P8" i="31" s="1"/>
  <c r="F8" i="32"/>
  <c r="L8" i="32" s="1"/>
  <c r="G10" i="32"/>
  <c r="M10" i="32" s="1"/>
  <c r="I7" i="31"/>
  <c r="P7" i="31" s="1"/>
  <c r="F7" i="32"/>
  <c r="L7" i="32" s="1"/>
  <c r="I2" i="31"/>
  <c r="P2" i="31" s="1"/>
  <c r="F2" i="32"/>
  <c r="M9" i="32"/>
  <c r="M7" i="32"/>
  <c r="M12" i="32"/>
  <c r="M4" i="32"/>
  <c r="M6" i="32"/>
  <c r="M8" i="32"/>
  <c r="M11" i="32"/>
  <c r="M3" i="32"/>
  <c r="O5" i="30"/>
  <c r="M2" i="32"/>
  <c r="O13" i="30"/>
  <c r="O9" i="30"/>
  <c r="O12" i="30"/>
  <c r="O10" i="30"/>
  <c r="O7" i="30"/>
  <c r="O4" i="30"/>
  <c r="O11" i="30"/>
  <c r="O3" i="30"/>
  <c r="O8" i="30"/>
  <c r="H15" i="30"/>
  <c r="O15" i="30" s="1"/>
  <c r="H25" i="30"/>
  <c r="O25" i="30" s="1"/>
  <c r="H23" i="30"/>
  <c r="O23" i="30" s="1"/>
  <c r="H21" i="30"/>
  <c r="O21" i="30" s="1"/>
  <c r="H24" i="30"/>
  <c r="O24" i="30" s="1"/>
  <c r="H16" i="30"/>
  <c r="O16" i="30" s="1"/>
  <c r="H19" i="30"/>
  <c r="O19" i="30" s="1"/>
  <c r="N9" i="21"/>
  <c r="H9" i="21"/>
  <c r="S159" i="29" l="1"/>
  <c r="Q122" i="29"/>
  <c r="T159" i="29" s="1"/>
  <c r="O10" i="32"/>
  <c r="O4" i="32"/>
  <c r="O6" i="32"/>
  <c r="O5" i="32"/>
  <c r="O12" i="32"/>
  <c r="O13" i="32"/>
  <c r="O8" i="32"/>
  <c r="O7" i="32"/>
  <c r="O9" i="32"/>
  <c r="O3" i="32"/>
  <c r="O11" i="32"/>
  <c r="H28" i="30"/>
  <c r="O28" i="30" s="1"/>
  <c r="H33" i="30"/>
  <c r="O33" i="30" s="1"/>
  <c r="H37" i="30"/>
  <c r="O37" i="30" s="1"/>
  <c r="H31" i="30"/>
  <c r="O31" i="30" s="1"/>
  <c r="H36" i="30"/>
  <c r="O36" i="30" s="1"/>
  <c r="H35" i="30"/>
  <c r="O35" i="30" s="1"/>
  <c r="L2" i="32"/>
  <c r="O2" i="32" s="1"/>
  <c r="H17" i="30"/>
  <c r="O17" i="30" s="1"/>
  <c r="H27" i="30"/>
  <c r="O27" i="30" s="1"/>
  <c r="H20" i="30"/>
  <c r="O20" i="30" s="1"/>
  <c r="H18" i="30"/>
  <c r="O18" i="30" s="1"/>
  <c r="H22" i="30"/>
  <c r="O22" i="30" s="1"/>
  <c r="H14" i="30"/>
  <c r="O14" i="30" s="1"/>
  <c r="N10" i="21"/>
  <c r="H10" i="21"/>
  <c r="H43" i="30" l="1"/>
  <c r="O43" i="30" s="1"/>
  <c r="H48" i="30"/>
  <c r="O48" i="30" s="1"/>
  <c r="H49" i="30"/>
  <c r="O49" i="30" s="1"/>
  <c r="H40" i="30"/>
  <c r="O40" i="30" s="1"/>
  <c r="H45" i="30"/>
  <c r="O45" i="30" s="1"/>
  <c r="H47" i="30"/>
  <c r="O47" i="30" s="1"/>
  <c r="H32" i="30"/>
  <c r="O32" i="30" s="1"/>
  <c r="H29" i="30"/>
  <c r="O29" i="30" s="1"/>
  <c r="H39" i="30"/>
  <c r="O39" i="30" s="1"/>
  <c r="H26" i="30"/>
  <c r="O26" i="30" s="1"/>
  <c r="H34" i="30"/>
  <c r="O34" i="30" s="1"/>
  <c r="H30" i="30"/>
  <c r="O30" i="30" s="1"/>
  <c r="N11" i="21"/>
  <c r="P11" i="21" s="1"/>
  <c r="H11" i="21"/>
  <c r="AW6" i="17"/>
  <c r="AW7" i="17" s="1"/>
  <c r="AW8" i="17" s="1"/>
  <c r="AM7" i="17"/>
  <c r="AM8" i="17" s="1"/>
  <c r="AM6" i="17"/>
  <c r="B13" i="18"/>
  <c r="N5" i="18"/>
  <c r="N6" i="18" s="1"/>
  <c r="N7" i="18" s="1"/>
  <c r="N8" i="18" s="1"/>
  <c r="N9" i="18" s="1"/>
  <c r="N10" i="18" s="1"/>
  <c r="N11" i="18" s="1"/>
  <c r="N12" i="18" s="1"/>
  <c r="V5" i="18"/>
  <c r="V6" i="18" s="1"/>
  <c r="V7" i="18" s="1"/>
  <c r="V8" i="18" s="1"/>
  <c r="V9" i="18" s="1"/>
  <c r="V10" i="18" s="1"/>
  <c r="V11" i="18" s="1"/>
  <c r="V12" i="18" s="1"/>
  <c r="V13" i="18" s="1"/>
  <c r="R5" i="18"/>
  <c r="R6" i="18" s="1"/>
  <c r="R7" i="18" s="1"/>
  <c r="R8" i="18" s="1"/>
  <c r="R9" i="18" s="1"/>
  <c r="R10" i="18" s="1"/>
  <c r="R11" i="18" s="1"/>
  <c r="R12" i="18" s="1"/>
  <c r="J5" i="18"/>
  <c r="J6" i="18" s="1"/>
  <c r="J7" i="18" s="1"/>
  <c r="J8" i="18" s="1"/>
  <c r="J9" i="18" s="1"/>
  <c r="J10" i="18" s="1"/>
  <c r="J11" i="18" s="1"/>
  <c r="J12" i="18" s="1"/>
  <c r="F5" i="18"/>
  <c r="F6" i="18" s="1"/>
  <c r="F7" i="18" s="1"/>
  <c r="F8" i="18" s="1"/>
  <c r="F9" i="18" s="1"/>
  <c r="F10" i="18" s="1"/>
  <c r="F11" i="18" s="1"/>
  <c r="F12" i="18" s="1"/>
  <c r="B5" i="18"/>
  <c r="B6" i="18" s="1"/>
  <c r="B7" i="18" s="1"/>
  <c r="B8" i="18" s="1"/>
  <c r="B9" i="18" s="1"/>
  <c r="B10" i="18" s="1"/>
  <c r="B11" i="18" s="1"/>
  <c r="B12" i="18" s="1"/>
  <c r="AC5" i="17"/>
  <c r="T6" i="17"/>
  <c r="T7" i="17" s="1"/>
  <c r="K6" i="17"/>
  <c r="K7" i="17" s="1"/>
  <c r="B6" i="17"/>
  <c r="AC6" i="17" s="1"/>
  <c r="BA2" i="1"/>
  <c r="BB2" i="1"/>
  <c r="F2" i="27" s="1"/>
  <c r="BC2" i="1"/>
  <c r="BD2" i="1"/>
  <c r="BE2" i="1"/>
  <c r="BF2" i="1"/>
  <c r="BG2" i="1"/>
  <c r="F2" i="31" s="1"/>
  <c r="M2" i="31" s="1"/>
  <c r="BA3" i="1"/>
  <c r="BB3" i="1"/>
  <c r="F3" i="27" s="1"/>
  <c r="BC3" i="1"/>
  <c r="BD3" i="1"/>
  <c r="BE3" i="1"/>
  <c r="BF3" i="1"/>
  <c r="BG3" i="1"/>
  <c r="BA4" i="1"/>
  <c r="BB4" i="1"/>
  <c r="F4" i="27" s="1"/>
  <c r="BC4" i="1"/>
  <c r="BD4" i="1"/>
  <c r="BE4" i="1"/>
  <c r="BF4" i="1"/>
  <c r="BG4" i="1"/>
  <c r="BA5" i="1"/>
  <c r="BB5" i="1"/>
  <c r="F5" i="27" s="1"/>
  <c r="BC5" i="1"/>
  <c r="BD5" i="1"/>
  <c r="BE5" i="1"/>
  <c r="BF5" i="1"/>
  <c r="BG5" i="1"/>
  <c r="BA6" i="1"/>
  <c r="BB6" i="1"/>
  <c r="F6" i="27" s="1"/>
  <c r="BC6" i="1"/>
  <c r="BD6" i="1"/>
  <c r="BE6" i="1"/>
  <c r="BF6" i="1"/>
  <c r="BG6" i="1"/>
  <c r="BA7" i="1"/>
  <c r="BB7" i="1"/>
  <c r="F7" i="27" s="1"/>
  <c r="BC7" i="1"/>
  <c r="BD7" i="1"/>
  <c r="BE7" i="1"/>
  <c r="BF7" i="1"/>
  <c r="BG7" i="1"/>
  <c r="BA8" i="1"/>
  <c r="BB8" i="1"/>
  <c r="F8" i="27" s="1"/>
  <c r="BC8" i="1"/>
  <c r="BD8" i="1"/>
  <c r="BE8" i="1"/>
  <c r="BF8" i="1"/>
  <c r="BG8" i="1"/>
  <c r="BA9" i="1"/>
  <c r="BB9" i="1"/>
  <c r="F9" i="27" s="1"/>
  <c r="BC9" i="1"/>
  <c r="BD9" i="1"/>
  <c r="BE9" i="1"/>
  <c r="BF9" i="1"/>
  <c r="BG9" i="1"/>
  <c r="BA10" i="1"/>
  <c r="BB10" i="1"/>
  <c r="F10" i="27" s="1"/>
  <c r="BC10" i="1"/>
  <c r="BD10" i="1"/>
  <c r="BE10" i="1"/>
  <c r="BF10" i="1"/>
  <c r="BG10" i="1"/>
  <c r="BA11" i="1"/>
  <c r="BB11" i="1"/>
  <c r="F11" i="27" s="1"/>
  <c r="BC11" i="1"/>
  <c r="BD11" i="1"/>
  <c r="BE11" i="1"/>
  <c r="BF11" i="1"/>
  <c r="BG11" i="1"/>
  <c r="BA12" i="1"/>
  <c r="BB12" i="1"/>
  <c r="F12" i="27" s="1"/>
  <c r="BC12" i="1"/>
  <c r="BD12" i="1"/>
  <c r="BE12" i="1"/>
  <c r="BF12" i="1"/>
  <c r="BG12" i="1"/>
  <c r="BA13" i="1"/>
  <c r="BB13" i="1"/>
  <c r="F13" i="27" s="1"/>
  <c r="BC13" i="1"/>
  <c r="BD13" i="1"/>
  <c r="BE13" i="1"/>
  <c r="BF13" i="1"/>
  <c r="BG13" i="1"/>
  <c r="BA14" i="1"/>
  <c r="BB14" i="1"/>
  <c r="F14" i="27" s="1"/>
  <c r="BC14" i="1"/>
  <c r="BD14" i="1"/>
  <c r="BE14" i="1"/>
  <c r="BF14" i="1"/>
  <c r="BG14" i="1"/>
  <c r="BA15" i="1"/>
  <c r="BB15" i="1"/>
  <c r="F15" i="27" s="1"/>
  <c r="BC15" i="1"/>
  <c r="BD15" i="1"/>
  <c r="BE15" i="1"/>
  <c r="BF15" i="1"/>
  <c r="BG15" i="1"/>
  <c r="BA16" i="1"/>
  <c r="BB16" i="1"/>
  <c r="F16" i="27" s="1"/>
  <c r="BC16" i="1"/>
  <c r="BD16" i="1"/>
  <c r="BE16" i="1"/>
  <c r="BF16" i="1"/>
  <c r="BG16" i="1"/>
  <c r="BA17" i="1"/>
  <c r="BB17" i="1"/>
  <c r="F17" i="27" s="1"/>
  <c r="BC17" i="1"/>
  <c r="BD17" i="1"/>
  <c r="BE17" i="1"/>
  <c r="BF17" i="1"/>
  <c r="BG17" i="1"/>
  <c r="BA18" i="1"/>
  <c r="BB18" i="1"/>
  <c r="F18" i="27" s="1"/>
  <c r="BC18" i="1"/>
  <c r="BD18" i="1"/>
  <c r="BE18" i="1"/>
  <c r="BF18" i="1"/>
  <c r="BG18" i="1"/>
  <c r="BA19" i="1"/>
  <c r="BB19" i="1"/>
  <c r="F19" i="27" s="1"/>
  <c r="BC19" i="1"/>
  <c r="BD19" i="1"/>
  <c r="BE19" i="1"/>
  <c r="BF19" i="1"/>
  <c r="BG19" i="1"/>
  <c r="BA20" i="1"/>
  <c r="BB20" i="1"/>
  <c r="F20" i="27" s="1"/>
  <c r="BC20" i="1"/>
  <c r="BD20" i="1"/>
  <c r="BE20" i="1"/>
  <c r="BF20" i="1"/>
  <c r="BG20" i="1"/>
  <c r="BA21" i="1"/>
  <c r="BB21" i="1"/>
  <c r="F21" i="27" s="1"/>
  <c r="BC21" i="1"/>
  <c r="BD21" i="1"/>
  <c r="BE21" i="1"/>
  <c r="BF21" i="1"/>
  <c r="BG21" i="1"/>
  <c r="BA22" i="1"/>
  <c r="BB22" i="1"/>
  <c r="F22" i="27" s="1"/>
  <c r="BC22" i="1"/>
  <c r="BD22" i="1"/>
  <c r="BE22" i="1"/>
  <c r="BF22" i="1"/>
  <c r="BG22" i="1"/>
  <c r="BA23" i="1"/>
  <c r="BB23" i="1"/>
  <c r="F23" i="27" s="1"/>
  <c r="BC23" i="1"/>
  <c r="BD23" i="1"/>
  <c r="BE23" i="1"/>
  <c r="BF23" i="1"/>
  <c r="BG23" i="1"/>
  <c r="BA24" i="1"/>
  <c r="BB24" i="1"/>
  <c r="F24" i="27" s="1"/>
  <c r="BC24" i="1"/>
  <c r="BD24" i="1"/>
  <c r="BE24" i="1"/>
  <c r="BF24" i="1"/>
  <c r="BG24" i="1"/>
  <c r="BA25" i="1"/>
  <c r="BB25" i="1"/>
  <c r="F25" i="27" s="1"/>
  <c r="BC25" i="1"/>
  <c r="BD25" i="1"/>
  <c r="BE25" i="1"/>
  <c r="BF25" i="1"/>
  <c r="BG25" i="1"/>
  <c r="BA26" i="1"/>
  <c r="BB26" i="1"/>
  <c r="F26" i="27" s="1"/>
  <c r="BC26" i="1"/>
  <c r="BD26" i="1"/>
  <c r="BE26" i="1"/>
  <c r="BF26" i="1"/>
  <c r="BG26" i="1"/>
  <c r="BA27" i="1"/>
  <c r="BB27" i="1"/>
  <c r="F27" i="27" s="1"/>
  <c r="BC27" i="1"/>
  <c r="BD27" i="1"/>
  <c r="BE27" i="1"/>
  <c r="BF27" i="1"/>
  <c r="BG27" i="1"/>
  <c r="BA28" i="1"/>
  <c r="BB28" i="1"/>
  <c r="F28" i="27" s="1"/>
  <c r="BC28" i="1"/>
  <c r="BD28" i="1"/>
  <c r="BE28" i="1"/>
  <c r="BF28" i="1"/>
  <c r="BG28" i="1"/>
  <c r="BA29" i="1"/>
  <c r="BB29" i="1"/>
  <c r="F29" i="27" s="1"/>
  <c r="BC29" i="1"/>
  <c r="BD29" i="1"/>
  <c r="BE29" i="1"/>
  <c r="BF29" i="1"/>
  <c r="BG29" i="1"/>
  <c r="BA30" i="1"/>
  <c r="BB30" i="1"/>
  <c r="F30" i="27" s="1"/>
  <c r="BC30" i="1"/>
  <c r="BD30" i="1"/>
  <c r="BE30" i="1"/>
  <c r="BF30" i="1"/>
  <c r="BG30" i="1"/>
  <c r="BA31" i="1"/>
  <c r="BB31" i="1"/>
  <c r="F31" i="27" s="1"/>
  <c r="BC31" i="1"/>
  <c r="BD31" i="1"/>
  <c r="BE31" i="1"/>
  <c r="BF31" i="1"/>
  <c r="BG31" i="1"/>
  <c r="BA32" i="1"/>
  <c r="BB32" i="1"/>
  <c r="F32" i="27" s="1"/>
  <c r="BC32" i="1"/>
  <c r="BD32" i="1"/>
  <c r="BE32" i="1"/>
  <c r="BF32" i="1"/>
  <c r="BG32" i="1"/>
  <c r="BA33" i="1"/>
  <c r="BB33" i="1"/>
  <c r="F33" i="27" s="1"/>
  <c r="BC33" i="1"/>
  <c r="BD33" i="1"/>
  <c r="BE33" i="1"/>
  <c r="BF33" i="1"/>
  <c r="BG33" i="1"/>
  <c r="BA34" i="1"/>
  <c r="BB34" i="1"/>
  <c r="F34" i="27" s="1"/>
  <c r="BC34" i="1"/>
  <c r="BD34" i="1"/>
  <c r="BE34" i="1"/>
  <c r="BF34" i="1"/>
  <c r="BG34" i="1"/>
  <c r="BA35" i="1"/>
  <c r="BB35" i="1"/>
  <c r="F35" i="27" s="1"/>
  <c r="BC35" i="1"/>
  <c r="BD35" i="1"/>
  <c r="BE35" i="1"/>
  <c r="BF35" i="1"/>
  <c r="BG35" i="1"/>
  <c r="BA36" i="1"/>
  <c r="BB36" i="1"/>
  <c r="F36" i="27" s="1"/>
  <c r="BC36" i="1"/>
  <c r="BD36" i="1"/>
  <c r="BE36" i="1"/>
  <c r="BF36" i="1"/>
  <c r="BG36" i="1"/>
  <c r="BA37" i="1"/>
  <c r="BB37" i="1"/>
  <c r="F37" i="27" s="1"/>
  <c r="BC37" i="1"/>
  <c r="BD37" i="1"/>
  <c r="BE37" i="1"/>
  <c r="BF37" i="1"/>
  <c r="BG37" i="1"/>
  <c r="BA38" i="1"/>
  <c r="BB38" i="1"/>
  <c r="F38" i="27" s="1"/>
  <c r="BC38" i="1"/>
  <c r="BD38" i="1"/>
  <c r="BE38" i="1"/>
  <c r="BF38" i="1"/>
  <c r="BG38" i="1"/>
  <c r="BA39" i="1"/>
  <c r="BB39" i="1"/>
  <c r="F39" i="27" s="1"/>
  <c r="BC39" i="1"/>
  <c r="BD39" i="1"/>
  <c r="BE39" i="1"/>
  <c r="BF39" i="1"/>
  <c r="BG39" i="1"/>
  <c r="BA40" i="1"/>
  <c r="BB40" i="1"/>
  <c r="F40" i="27" s="1"/>
  <c r="BC40" i="1"/>
  <c r="BD40" i="1"/>
  <c r="BE40" i="1"/>
  <c r="BF40" i="1"/>
  <c r="BG40" i="1"/>
  <c r="BA41" i="1"/>
  <c r="BB41" i="1"/>
  <c r="F41" i="27" s="1"/>
  <c r="BC41" i="1"/>
  <c r="BD41" i="1"/>
  <c r="BE41" i="1"/>
  <c r="BF41" i="1"/>
  <c r="BG41" i="1"/>
  <c r="BA42" i="1"/>
  <c r="BB42" i="1"/>
  <c r="F42" i="27" s="1"/>
  <c r="BC42" i="1"/>
  <c r="BD42" i="1"/>
  <c r="BE42" i="1"/>
  <c r="BF42" i="1"/>
  <c r="BG42" i="1"/>
  <c r="BA43" i="1"/>
  <c r="BB43" i="1"/>
  <c r="F43" i="27" s="1"/>
  <c r="BC43" i="1"/>
  <c r="BD43" i="1"/>
  <c r="BE43" i="1"/>
  <c r="BF43" i="1"/>
  <c r="BG43" i="1"/>
  <c r="BA44" i="1"/>
  <c r="BB44" i="1"/>
  <c r="F44" i="27" s="1"/>
  <c r="BC44" i="1"/>
  <c r="BD44" i="1"/>
  <c r="BE44" i="1"/>
  <c r="BF44" i="1"/>
  <c r="BG44" i="1"/>
  <c r="BA45" i="1"/>
  <c r="BB45" i="1"/>
  <c r="F45" i="27" s="1"/>
  <c r="BC45" i="1"/>
  <c r="BD45" i="1"/>
  <c r="BE45" i="1"/>
  <c r="BF45" i="1"/>
  <c r="BG45" i="1"/>
  <c r="BA46" i="1"/>
  <c r="BB46" i="1"/>
  <c r="F46" i="27" s="1"/>
  <c r="BC46" i="1"/>
  <c r="BD46" i="1"/>
  <c r="BE46" i="1"/>
  <c r="BF46" i="1"/>
  <c r="BG46" i="1"/>
  <c r="BA47" i="1"/>
  <c r="BB47" i="1"/>
  <c r="F47" i="27" s="1"/>
  <c r="BC47" i="1"/>
  <c r="BD47" i="1"/>
  <c r="BE47" i="1"/>
  <c r="BF47" i="1"/>
  <c r="BG47" i="1"/>
  <c r="BA48" i="1"/>
  <c r="BB48" i="1"/>
  <c r="F48" i="27" s="1"/>
  <c r="BC48" i="1"/>
  <c r="BD48" i="1"/>
  <c r="BE48" i="1"/>
  <c r="BF48" i="1"/>
  <c r="BG48" i="1"/>
  <c r="BA49" i="1"/>
  <c r="BB49" i="1"/>
  <c r="F49" i="27" s="1"/>
  <c r="BC49" i="1"/>
  <c r="BD49" i="1"/>
  <c r="BE49" i="1"/>
  <c r="BF49" i="1"/>
  <c r="BG49" i="1"/>
  <c r="BA50" i="1"/>
  <c r="BB50" i="1"/>
  <c r="F50" i="27" s="1"/>
  <c r="BC50" i="1"/>
  <c r="BD50" i="1"/>
  <c r="BE50" i="1"/>
  <c r="BF50" i="1"/>
  <c r="BG50" i="1"/>
  <c r="BA51" i="1"/>
  <c r="BB51" i="1"/>
  <c r="F51" i="27" s="1"/>
  <c r="BC51" i="1"/>
  <c r="BD51" i="1"/>
  <c r="BE51" i="1"/>
  <c r="BF51" i="1"/>
  <c r="BG51" i="1"/>
  <c r="BA52" i="1"/>
  <c r="BB52" i="1"/>
  <c r="F52" i="27" s="1"/>
  <c r="BC52" i="1"/>
  <c r="BD52" i="1"/>
  <c r="BE52" i="1"/>
  <c r="BF52" i="1"/>
  <c r="BG52" i="1"/>
  <c r="BA53" i="1"/>
  <c r="BB53" i="1"/>
  <c r="F53" i="27" s="1"/>
  <c r="BC53" i="1"/>
  <c r="BD53" i="1"/>
  <c r="BE53" i="1"/>
  <c r="BF53" i="1"/>
  <c r="BG53" i="1"/>
  <c r="BA54" i="1"/>
  <c r="BB54" i="1"/>
  <c r="F54" i="27" s="1"/>
  <c r="BC54" i="1"/>
  <c r="BD54" i="1"/>
  <c r="BE54" i="1"/>
  <c r="BF54" i="1"/>
  <c r="BG54" i="1"/>
  <c r="BA55" i="1"/>
  <c r="BB55" i="1"/>
  <c r="F55" i="27" s="1"/>
  <c r="BC55" i="1"/>
  <c r="BD55" i="1"/>
  <c r="BE55" i="1"/>
  <c r="BF55" i="1"/>
  <c r="BG55" i="1"/>
  <c r="BA56" i="1"/>
  <c r="BB56" i="1"/>
  <c r="F56" i="27" s="1"/>
  <c r="BC56" i="1"/>
  <c r="BD56" i="1"/>
  <c r="BE56" i="1"/>
  <c r="BF56" i="1"/>
  <c r="BG56" i="1"/>
  <c r="BA57" i="1"/>
  <c r="BB57" i="1"/>
  <c r="F57" i="27" s="1"/>
  <c r="BC57" i="1"/>
  <c r="BD57" i="1"/>
  <c r="BE57" i="1"/>
  <c r="BF57" i="1"/>
  <c r="BG57" i="1"/>
  <c r="BA58" i="1"/>
  <c r="BB58" i="1"/>
  <c r="F58" i="27" s="1"/>
  <c r="BC58" i="1"/>
  <c r="BD58" i="1"/>
  <c r="BE58" i="1"/>
  <c r="BF58" i="1"/>
  <c r="BG58" i="1"/>
  <c r="BA59" i="1"/>
  <c r="BB59" i="1"/>
  <c r="F59" i="27" s="1"/>
  <c r="BC59" i="1"/>
  <c r="BD59" i="1"/>
  <c r="BE59" i="1"/>
  <c r="BF59" i="1"/>
  <c r="BG59" i="1"/>
  <c r="BA60" i="1"/>
  <c r="BB60" i="1"/>
  <c r="F60" i="27" s="1"/>
  <c r="BC60" i="1"/>
  <c r="BD60" i="1"/>
  <c r="BE60" i="1"/>
  <c r="BF60" i="1"/>
  <c r="BG60" i="1"/>
  <c r="BA61" i="1"/>
  <c r="BB61" i="1"/>
  <c r="F61" i="27" s="1"/>
  <c r="BC61" i="1"/>
  <c r="BD61" i="1"/>
  <c r="BE61" i="1"/>
  <c r="BF61" i="1"/>
  <c r="BG61" i="1"/>
  <c r="BA62" i="1"/>
  <c r="BB62" i="1"/>
  <c r="F62" i="27" s="1"/>
  <c r="BC62" i="1"/>
  <c r="BD62" i="1"/>
  <c r="BE62" i="1"/>
  <c r="BF62" i="1"/>
  <c r="BG62" i="1"/>
  <c r="BA63" i="1"/>
  <c r="BB63" i="1"/>
  <c r="F63" i="27" s="1"/>
  <c r="BC63" i="1"/>
  <c r="BD63" i="1"/>
  <c r="BE63" i="1"/>
  <c r="BF63" i="1"/>
  <c r="BG63" i="1"/>
  <c r="BA64" i="1"/>
  <c r="BB64" i="1"/>
  <c r="F64" i="27" s="1"/>
  <c r="BC64" i="1"/>
  <c r="BD64" i="1"/>
  <c r="BE64" i="1"/>
  <c r="BF64" i="1"/>
  <c r="BG64" i="1"/>
  <c r="BA65" i="1"/>
  <c r="BB65" i="1"/>
  <c r="F65" i="27" s="1"/>
  <c r="BC65" i="1"/>
  <c r="BD65" i="1"/>
  <c r="BE65" i="1"/>
  <c r="BF65" i="1"/>
  <c r="BG65" i="1"/>
  <c r="BA66" i="1"/>
  <c r="BB66" i="1"/>
  <c r="F66" i="27" s="1"/>
  <c r="BC66" i="1"/>
  <c r="BD66" i="1"/>
  <c r="BE66" i="1"/>
  <c r="BF66" i="1"/>
  <c r="BG66" i="1"/>
  <c r="BA67" i="1"/>
  <c r="BB67" i="1"/>
  <c r="F67" i="27" s="1"/>
  <c r="BC67" i="1"/>
  <c r="BD67" i="1"/>
  <c r="BE67" i="1"/>
  <c r="BF67" i="1"/>
  <c r="BG67" i="1"/>
  <c r="BA68" i="1"/>
  <c r="BB68" i="1"/>
  <c r="F68" i="27" s="1"/>
  <c r="BC68" i="1"/>
  <c r="BD68" i="1"/>
  <c r="BE68" i="1"/>
  <c r="BF68" i="1"/>
  <c r="BG68" i="1"/>
  <c r="BA69" i="1"/>
  <c r="BB69" i="1"/>
  <c r="F69" i="27" s="1"/>
  <c r="BC69" i="1"/>
  <c r="BD69" i="1"/>
  <c r="BE69" i="1"/>
  <c r="BF69" i="1"/>
  <c r="BG69" i="1"/>
  <c r="BA70" i="1"/>
  <c r="BB70" i="1"/>
  <c r="F70" i="27" s="1"/>
  <c r="BC70" i="1"/>
  <c r="BD70" i="1"/>
  <c r="BE70" i="1"/>
  <c r="BF70" i="1"/>
  <c r="BG70" i="1"/>
  <c r="BA71" i="1"/>
  <c r="BB71" i="1"/>
  <c r="F71" i="27" s="1"/>
  <c r="BC71" i="1"/>
  <c r="BD71" i="1"/>
  <c r="BE71" i="1"/>
  <c r="BF71" i="1"/>
  <c r="BG71" i="1"/>
  <c r="BA72" i="1"/>
  <c r="BB72" i="1"/>
  <c r="F72" i="27" s="1"/>
  <c r="BC72" i="1"/>
  <c r="BD72" i="1"/>
  <c r="BE72" i="1"/>
  <c r="BF72" i="1"/>
  <c r="BG72" i="1"/>
  <c r="BA73" i="1"/>
  <c r="BB73" i="1"/>
  <c r="F73" i="27" s="1"/>
  <c r="BC73" i="1"/>
  <c r="BD73" i="1"/>
  <c r="BE73" i="1"/>
  <c r="BF73" i="1"/>
  <c r="BG73" i="1"/>
  <c r="BA74" i="1"/>
  <c r="BB74" i="1"/>
  <c r="F74" i="27" s="1"/>
  <c r="BC74" i="1"/>
  <c r="BD74" i="1"/>
  <c r="BE74" i="1"/>
  <c r="BF74" i="1"/>
  <c r="BG74" i="1"/>
  <c r="BA75" i="1"/>
  <c r="BB75" i="1"/>
  <c r="F75" i="27" s="1"/>
  <c r="BC75" i="1"/>
  <c r="BD75" i="1"/>
  <c r="BE75" i="1"/>
  <c r="BF75" i="1"/>
  <c r="BG75" i="1"/>
  <c r="BA76" i="1"/>
  <c r="BB76" i="1"/>
  <c r="F76" i="27" s="1"/>
  <c r="BC76" i="1"/>
  <c r="BD76" i="1"/>
  <c r="BE76" i="1"/>
  <c r="BF76" i="1"/>
  <c r="BG76" i="1"/>
  <c r="BA77" i="1"/>
  <c r="BB77" i="1"/>
  <c r="F77" i="27" s="1"/>
  <c r="BC77" i="1"/>
  <c r="BD77" i="1"/>
  <c r="BE77" i="1"/>
  <c r="BF77" i="1"/>
  <c r="BG77" i="1"/>
  <c r="BA78" i="1"/>
  <c r="BB78" i="1"/>
  <c r="F78" i="27" s="1"/>
  <c r="BC78" i="1"/>
  <c r="BD78" i="1"/>
  <c r="BE78" i="1"/>
  <c r="BF78" i="1"/>
  <c r="BG78" i="1"/>
  <c r="BA79" i="1"/>
  <c r="BB79" i="1"/>
  <c r="F79" i="27" s="1"/>
  <c r="BC79" i="1"/>
  <c r="BD79" i="1"/>
  <c r="BE79" i="1"/>
  <c r="BF79" i="1"/>
  <c r="BG79" i="1"/>
  <c r="BA80" i="1"/>
  <c r="BB80" i="1"/>
  <c r="F80" i="27" s="1"/>
  <c r="BC80" i="1"/>
  <c r="BD80" i="1"/>
  <c r="BE80" i="1"/>
  <c r="BF80" i="1"/>
  <c r="BG80" i="1"/>
  <c r="BA81" i="1"/>
  <c r="BB81" i="1"/>
  <c r="F81" i="27" s="1"/>
  <c r="BC81" i="1"/>
  <c r="BD81" i="1"/>
  <c r="BE81" i="1"/>
  <c r="BF81" i="1"/>
  <c r="BG81" i="1"/>
  <c r="BA82" i="1"/>
  <c r="BB82" i="1"/>
  <c r="F82" i="27" s="1"/>
  <c r="BC82" i="1"/>
  <c r="BD82" i="1"/>
  <c r="BE82" i="1"/>
  <c r="BF82" i="1"/>
  <c r="BG82" i="1"/>
  <c r="BA83" i="1"/>
  <c r="BB83" i="1"/>
  <c r="F83" i="27" s="1"/>
  <c r="BC83" i="1"/>
  <c r="BD83" i="1"/>
  <c r="BE83" i="1"/>
  <c r="BF83" i="1"/>
  <c r="BG83" i="1"/>
  <c r="BA84" i="1"/>
  <c r="BB84" i="1"/>
  <c r="F84" i="27" s="1"/>
  <c r="BC84" i="1"/>
  <c r="BD84" i="1"/>
  <c r="BE84" i="1"/>
  <c r="BF84" i="1"/>
  <c r="BG84" i="1"/>
  <c r="BA85" i="1"/>
  <c r="BB85" i="1"/>
  <c r="F85" i="27" s="1"/>
  <c r="BC85" i="1"/>
  <c r="BD85" i="1"/>
  <c r="BE85" i="1"/>
  <c r="BF85" i="1"/>
  <c r="BG85" i="1"/>
  <c r="BA86" i="1"/>
  <c r="BB86" i="1"/>
  <c r="F86" i="27" s="1"/>
  <c r="BC86" i="1"/>
  <c r="BD86" i="1"/>
  <c r="BE86" i="1"/>
  <c r="BF86" i="1"/>
  <c r="BG86" i="1"/>
  <c r="BA87" i="1"/>
  <c r="BB87" i="1"/>
  <c r="F87" i="27" s="1"/>
  <c r="BC87" i="1"/>
  <c r="BD87" i="1"/>
  <c r="BE87" i="1"/>
  <c r="BF87" i="1"/>
  <c r="BG87" i="1"/>
  <c r="BA88" i="1"/>
  <c r="BB88" i="1"/>
  <c r="F88" i="27" s="1"/>
  <c r="BC88" i="1"/>
  <c r="BD88" i="1"/>
  <c r="BE88" i="1"/>
  <c r="BF88" i="1"/>
  <c r="BG88" i="1"/>
  <c r="BA89" i="1"/>
  <c r="BB89" i="1"/>
  <c r="F89" i="27" s="1"/>
  <c r="BC89" i="1"/>
  <c r="BD89" i="1"/>
  <c r="BE89" i="1"/>
  <c r="BF89" i="1"/>
  <c r="BG89" i="1"/>
  <c r="BA90" i="1"/>
  <c r="BB90" i="1"/>
  <c r="F90" i="27" s="1"/>
  <c r="BC90" i="1"/>
  <c r="BD90" i="1"/>
  <c r="BE90" i="1"/>
  <c r="BF90" i="1"/>
  <c r="BG90" i="1"/>
  <c r="BA91" i="1"/>
  <c r="BB91" i="1"/>
  <c r="F91" i="27" s="1"/>
  <c r="BC91" i="1"/>
  <c r="BD91" i="1"/>
  <c r="BE91" i="1"/>
  <c r="BF91" i="1"/>
  <c r="BG91" i="1"/>
  <c r="BA92" i="1"/>
  <c r="BB92" i="1"/>
  <c r="F92" i="27" s="1"/>
  <c r="BC92" i="1"/>
  <c r="BD92" i="1"/>
  <c r="BE92" i="1"/>
  <c r="BF92" i="1"/>
  <c r="BG92" i="1"/>
  <c r="BA93" i="1"/>
  <c r="BB93" i="1"/>
  <c r="F93" i="27" s="1"/>
  <c r="BC93" i="1"/>
  <c r="BD93" i="1"/>
  <c r="BE93" i="1"/>
  <c r="BF93" i="1"/>
  <c r="BG93" i="1"/>
  <c r="BA94" i="1"/>
  <c r="BB94" i="1"/>
  <c r="F94" i="27" s="1"/>
  <c r="BC94" i="1"/>
  <c r="BD94" i="1"/>
  <c r="BE94" i="1"/>
  <c r="BF94" i="1"/>
  <c r="BG94" i="1"/>
  <c r="BA95" i="1"/>
  <c r="BB95" i="1"/>
  <c r="F95" i="27" s="1"/>
  <c r="BC95" i="1"/>
  <c r="BD95" i="1"/>
  <c r="BE95" i="1"/>
  <c r="BF95" i="1"/>
  <c r="BG95" i="1"/>
  <c r="BA96" i="1"/>
  <c r="BB96" i="1"/>
  <c r="F96" i="27" s="1"/>
  <c r="BC96" i="1"/>
  <c r="BD96" i="1"/>
  <c r="BE96" i="1"/>
  <c r="BF96" i="1"/>
  <c r="BG96" i="1"/>
  <c r="BA97" i="1"/>
  <c r="BB97" i="1"/>
  <c r="F97" i="27" s="1"/>
  <c r="BC97" i="1"/>
  <c r="BD97" i="1"/>
  <c r="BE97" i="1"/>
  <c r="BF97" i="1"/>
  <c r="BG97" i="1"/>
  <c r="BA98" i="1"/>
  <c r="BB98" i="1"/>
  <c r="F98" i="27" s="1"/>
  <c r="BC98" i="1"/>
  <c r="BD98" i="1"/>
  <c r="BE98" i="1"/>
  <c r="BF98" i="1"/>
  <c r="BG98" i="1"/>
  <c r="BA99" i="1"/>
  <c r="BB99" i="1"/>
  <c r="F99" i="27" s="1"/>
  <c r="BC99" i="1"/>
  <c r="BD99" i="1"/>
  <c r="BE99" i="1"/>
  <c r="BF99" i="1"/>
  <c r="BG99" i="1"/>
  <c r="BA100" i="1"/>
  <c r="BB100" i="1"/>
  <c r="F100" i="27" s="1"/>
  <c r="BC100" i="1"/>
  <c r="BD100" i="1"/>
  <c r="BE100" i="1"/>
  <c r="BF100" i="1"/>
  <c r="BG100" i="1"/>
  <c r="BA101" i="1"/>
  <c r="BB101" i="1"/>
  <c r="F101" i="27" s="1"/>
  <c r="BC101" i="1"/>
  <c r="BD101" i="1"/>
  <c r="BE101" i="1"/>
  <c r="BF101" i="1"/>
  <c r="BG101" i="1"/>
  <c r="BA102" i="1"/>
  <c r="BB102" i="1"/>
  <c r="F102" i="27" s="1"/>
  <c r="BC102" i="1"/>
  <c r="BD102" i="1"/>
  <c r="BE102" i="1"/>
  <c r="BF102" i="1"/>
  <c r="BG102" i="1"/>
  <c r="BA103" i="1"/>
  <c r="BB103" i="1"/>
  <c r="F103" i="27" s="1"/>
  <c r="BC103" i="1"/>
  <c r="BD103" i="1"/>
  <c r="BE103" i="1"/>
  <c r="BF103" i="1"/>
  <c r="BG103" i="1"/>
  <c r="BA104" i="1"/>
  <c r="BB104" i="1"/>
  <c r="F104" i="27" s="1"/>
  <c r="BC104" i="1"/>
  <c r="BD104" i="1"/>
  <c r="BE104" i="1"/>
  <c r="BF104" i="1"/>
  <c r="BG104" i="1"/>
  <c r="BA105" i="1"/>
  <c r="BB105" i="1"/>
  <c r="F105" i="27" s="1"/>
  <c r="BC105" i="1"/>
  <c r="BD105" i="1"/>
  <c r="BE105" i="1"/>
  <c r="BF105" i="1"/>
  <c r="BG105" i="1"/>
  <c r="BA106" i="1"/>
  <c r="BB106" i="1"/>
  <c r="F106" i="27" s="1"/>
  <c r="BC106" i="1"/>
  <c r="BD106" i="1"/>
  <c r="BE106" i="1"/>
  <c r="BF106" i="1"/>
  <c r="BG106" i="1"/>
  <c r="BA107" i="1"/>
  <c r="BB107" i="1"/>
  <c r="F107" i="27" s="1"/>
  <c r="BC107" i="1"/>
  <c r="BD107" i="1"/>
  <c r="BE107" i="1"/>
  <c r="BF107" i="1"/>
  <c r="BG107" i="1"/>
  <c r="BA108" i="1"/>
  <c r="BB108" i="1"/>
  <c r="F108" i="27" s="1"/>
  <c r="BC108" i="1"/>
  <c r="BD108" i="1"/>
  <c r="BE108" i="1"/>
  <c r="BF108" i="1"/>
  <c r="BG108" i="1"/>
  <c r="BA109" i="1"/>
  <c r="BB109" i="1"/>
  <c r="F109" i="27" s="1"/>
  <c r="BC109" i="1"/>
  <c r="BD109" i="1"/>
  <c r="BE109" i="1"/>
  <c r="BF109" i="1"/>
  <c r="BG109" i="1"/>
  <c r="BA110" i="1"/>
  <c r="BB110" i="1"/>
  <c r="F110" i="27" s="1"/>
  <c r="BC110" i="1"/>
  <c r="BD110" i="1"/>
  <c r="BE110" i="1"/>
  <c r="BF110" i="1"/>
  <c r="BG110" i="1"/>
  <c r="BA111" i="1"/>
  <c r="BB111" i="1"/>
  <c r="F111" i="27" s="1"/>
  <c r="BC111" i="1"/>
  <c r="BD111" i="1"/>
  <c r="BE111" i="1"/>
  <c r="BF111" i="1"/>
  <c r="BG111" i="1"/>
  <c r="BA112" i="1"/>
  <c r="BB112" i="1"/>
  <c r="F112" i="27" s="1"/>
  <c r="BC112" i="1"/>
  <c r="BD112" i="1"/>
  <c r="BE112" i="1"/>
  <c r="BF112" i="1"/>
  <c r="BG112" i="1"/>
  <c r="BA113" i="1"/>
  <c r="BB113" i="1"/>
  <c r="F113" i="27" s="1"/>
  <c r="BC113" i="1"/>
  <c r="BD113" i="1"/>
  <c r="BE113" i="1"/>
  <c r="BF113" i="1"/>
  <c r="BG113" i="1"/>
  <c r="BA114" i="1"/>
  <c r="BB114" i="1"/>
  <c r="F114" i="27" s="1"/>
  <c r="BC114" i="1"/>
  <c r="BD114" i="1"/>
  <c r="BE114" i="1"/>
  <c r="BF114" i="1"/>
  <c r="BG114" i="1"/>
  <c r="BA115" i="1"/>
  <c r="BB115" i="1"/>
  <c r="F115" i="27" s="1"/>
  <c r="BC115" i="1"/>
  <c r="BD115" i="1"/>
  <c r="BE115" i="1"/>
  <c r="BF115" i="1"/>
  <c r="BG115" i="1"/>
  <c r="BA116" i="1"/>
  <c r="BB116" i="1"/>
  <c r="F116" i="27" s="1"/>
  <c r="BC116" i="1"/>
  <c r="BD116" i="1"/>
  <c r="BE116" i="1"/>
  <c r="BF116" i="1"/>
  <c r="BG116" i="1"/>
  <c r="BA117" i="1"/>
  <c r="BB117" i="1"/>
  <c r="F117" i="27" s="1"/>
  <c r="BC117" i="1"/>
  <c r="BD117" i="1"/>
  <c r="BE117" i="1"/>
  <c r="BF117" i="1"/>
  <c r="BG117" i="1"/>
  <c r="BA118" i="1"/>
  <c r="BB118" i="1"/>
  <c r="F118" i="27" s="1"/>
  <c r="BC118" i="1"/>
  <c r="BD118" i="1"/>
  <c r="BE118" i="1"/>
  <c r="BF118" i="1"/>
  <c r="BG118" i="1"/>
  <c r="BA119" i="1"/>
  <c r="BB119" i="1"/>
  <c r="F119" i="27" s="1"/>
  <c r="BC119" i="1"/>
  <c r="BD119" i="1"/>
  <c r="BE119" i="1"/>
  <c r="BF119" i="1"/>
  <c r="BG119" i="1"/>
  <c r="BA120" i="1"/>
  <c r="BB120" i="1"/>
  <c r="F120" i="27" s="1"/>
  <c r="BC120" i="1"/>
  <c r="BD120" i="1"/>
  <c r="BE120" i="1"/>
  <c r="BF120" i="1"/>
  <c r="BG120" i="1"/>
  <c r="BA121" i="1"/>
  <c r="BB121" i="1"/>
  <c r="F121" i="27" s="1"/>
  <c r="BC121" i="1"/>
  <c r="BD121" i="1"/>
  <c r="BE121" i="1"/>
  <c r="BF121" i="1"/>
  <c r="BG121" i="1"/>
  <c r="BF1" i="1"/>
  <c r="BG1" i="1"/>
  <c r="F1" i="31" s="1"/>
  <c r="BB1" i="1"/>
  <c r="F1" i="27" s="1"/>
  <c r="BC1" i="1"/>
  <c r="BD1" i="1"/>
  <c r="BE1" i="1"/>
  <c r="BA1" i="1"/>
  <c r="AE1" i="1"/>
  <c r="AD1" i="1"/>
  <c r="X1" i="1"/>
  <c r="W1" i="1"/>
  <c r="Q1" i="1"/>
  <c r="P1" i="1"/>
  <c r="AB1" i="1"/>
  <c r="AA1" i="1"/>
  <c r="U1" i="1"/>
  <c r="T1" i="1"/>
  <c r="N1" i="1"/>
  <c r="M1" i="1"/>
  <c r="J1" i="1"/>
  <c r="I1" i="1"/>
  <c r="T8" i="17" l="1"/>
  <c r="R13" i="18"/>
  <c r="J13" i="18"/>
  <c r="D1" i="31"/>
  <c r="D1" i="27"/>
  <c r="D1" i="29"/>
  <c r="D1" i="32"/>
  <c r="N13" i="18"/>
  <c r="F13" i="18"/>
  <c r="I118" i="30"/>
  <c r="I118" i="25"/>
  <c r="P118" i="25" s="1"/>
  <c r="I114" i="30"/>
  <c r="I114" i="25"/>
  <c r="P114" i="25" s="1"/>
  <c r="I110" i="30"/>
  <c r="I110" i="25"/>
  <c r="P110" i="25" s="1"/>
  <c r="I106" i="30"/>
  <c r="P106" i="30" s="1"/>
  <c r="I106" i="25"/>
  <c r="P106" i="25" s="1"/>
  <c r="I102" i="30"/>
  <c r="P102" i="30" s="1"/>
  <c r="I102" i="25"/>
  <c r="P102" i="25" s="1"/>
  <c r="I98" i="30"/>
  <c r="P98" i="30" s="1"/>
  <c r="I98" i="25"/>
  <c r="P98" i="25" s="1"/>
  <c r="I94" i="30"/>
  <c r="P94" i="30" s="1"/>
  <c r="I94" i="25"/>
  <c r="P94" i="25" s="1"/>
  <c r="I90" i="30"/>
  <c r="P90" i="30" s="1"/>
  <c r="I90" i="25"/>
  <c r="P90" i="25" s="1"/>
  <c r="I86" i="30"/>
  <c r="P86" i="30" s="1"/>
  <c r="I86" i="25"/>
  <c r="P86" i="25" s="1"/>
  <c r="I82" i="30"/>
  <c r="P82" i="30" s="1"/>
  <c r="I82" i="25"/>
  <c r="P82" i="25" s="1"/>
  <c r="I78" i="30"/>
  <c r="P78" i="30" s="1"/>
  <c r="I78" i="25"/>
  <c r="P78" i="25" s="1"/>
  <c r="I74" i="30"/>
  <c r="P74" i="30" s="1"/>
  <c r="I74" i="25"/>
  <c r="P74" i="25" s="1"/>
  <c r="I70" i="30"/>
  <c r="P70" i="30" s="1"/>
  <c r="I70" i="25"/>
  <c r="P70" i="25" s="1"/>
  <c r="I66" i="30"/>
  <c r="P66" i="30" s="1"/>
  <c r="I66" i="25"/>
  <c r="P66" i="25" s="1"/>
  <c r="I62" i="30"/>
  <c r="P62" i="30" s="1"/>
  <c r="I62" i="25"/>
  <c r="P62" i="25" s="1"/>
  <c r="I58" i="30"/>
  <c r="P58" i="30" s="1"/>
  <c r="I58" i="25"/>
  <c r="P58" i="25" s="1"/>
  <c r="I54" i="30"/>
  <c r="P54" i="30" s="1"/>
  <c r="I54" i="25"/>
  <c r="P54" i="25" s="1"/>
  <c r="I50" i="30"/>
  <c r="P50" i="30" s="1"/>
  <c r="I50" i="25"/>
  <c r="P50" i="25" s="1"/>
  <c r="I46" i="30"/>
  <c r="P46" i="30" s="1"/>
  <c r="I46" i="25"/>
  <c r="P46" i="25" s="1"/>
  <c r="I42" i="25"/>
  <c r="P42" i="25" s="1"/>
  <c r="I42" i="30"/>
  <c r="P42" i="30" s="1"/>
  <c r="I38" i="30"/>
  <c r="P38" i="30" s="1"/>
  <c r="I38" i="25"/>
  <c r="P38" i="25" s="1"/>
  <c r="I34" i="30"/>
  <c r="P34" i="30" s="1"/>
  <c r="I34" i="25"/>
  <c r="P34" i="25" s="1"/>
  <c r="I30" i="25"/>
  <c r="P30" i="25" s="1"/>
  <c r="I30" i="30"/>
  <c r="P30" i="30" s="1"/>
  <c r="I26" i="25"/>
  <c r="P26" i="25" s="1"/>
  <c r="I26" i="30"/>
  <c r="P26" i="30" s="1"/>
  <c r="I22" i="30"/>
  <c r="P22" i="30" s="1"/>
  <c r="I22" i="25"/>
  <c r="P22" i="25" s="1"/>
  <c r="I18" i="30"/>
  <c r="P18" i="30" s="1"/>
  <c r="I18" i="25"/>
  <c r="P18" i="25" s="1"/>
  <c r="I14" i="30"/>
  <c r="P14" i="30" s="1"/>
  <c r="I14" i="25"/>
  <c r="P14" i="25" s="1"/>
  <c r="I10" i="30"/>
  <c r="P10" i="30" s="1"/>
  <c r="I6" i="30"/>
  <c r="P6" i="30" s="1"/>
  <c r="I2" i="30"/>
  <c r="P2" i="30" s="1"/>
  <c r="I119" i="25"/>
  <c r="P119" i="25" s="1"/>
  <c r="I119" i="30"/>
  <c r="I115" i="25"/>
  <c r="P115" i="25" s="1"/>
  <c r="I115" i="30"/>
  <c r="I111" i="25"/>
  <c r="P111" i="25" s="1"/>
  <c r="I111" i="30"/>
  <c r="I107" i="25"/>
  <c r="P107" i="25" s="1"/>
  <c r="I107" i="30"/>
  <c r="P107" i="30" s="1"/>
  <c r="I103" i="25"/>
  <c r="P103" i="25" s="1"/>
  <c r="I103" i="30"/>
  <c r="P103" i="30" s="1"/>
  <c r="I99" i="25"/>
  <c r="P99" i="25" s="1"/>
  <c r="I99" i="30"/>
  <c r="P99" i="30" s="1"/>
  <c r="I95" i="25"/>
  <c r="P95" i="25" s="1"/>
  <c r="I95" i="30"/>
  <c r="P95" i="30" s="1"/>
  <c r="I91" i="25"/>
  <c r="P91" i="25" s="1"/>
  <c r="I91" i="30"/>
  <c r="P91" i="30" s="1"/>
  <c r="I87" i="25"/>
  <c r="P87" i="25" s="1"/>
  <c r="I87" i="30"/>
  <c r="P87" i="30" s="1"/>
  <c r="I83" i="25"/>
  <c r="P83" i="25" s="1"/>
  <c r="I83" i="30"/>
  <c r="P83" i="30" s="1"/>
  <c r="I79" i="25"/>
  <c r="P79" i="25" s="1"/>
  <c r="I79" i="30"/>
  <c r="P79" i="30" s="1"/>
  <c r="I75" i="25"/>
  <c r="P75" i="25" s="1"/>
  <c r="I75" i="30"/>
  <c r="P75" i="30" s="1"/>
  <c r="I71" i="25"/>
  <c r="P71" i="25" s="1"/>
  <c r="I71" i="30"/>
  <c r="P71" i="30" s="1"/>
  <c r="I67" i="25"/>
  <c r="P67" i="25" s="1"/>
  <c r="I67" i="30"/>
  <c r="P67" i="30" s="1"/>
  <c r="I63" i="25"/>
  <c r="P63" i="25" s="1"/>
  <c r="I63" i="30"/>
  <c r="P63" i="30" s="1"/>
  <c r="I59" i="25"/>
  <c r="P59" i="25" s="1"/>
  <c r="I59" i="30"/>
  <c r="P59" i="30" s="1"/>
  <c r="I55" i="25"/>
  <c r="P55" i="25" s="1"/>
  <c r="I55" i="30"/>
  <c r="P55" i="30" s="1"/>
  <c r="I51" i="25"/>
  <c r="P51" i="25" s="1"/>
  <c r="I51" i="30"/>
  <c r="P51" i="30" s="1"/>
  <c r="I47" i="25"/>
  <c r="P47" i="25" s="1"/>
  <c r="I47" i="30"/>
  <c r="P47" i="30" s="1"/>
  <c r="I43" i="30"/>
  <c r="P43" i="30" s="1"/>
  <c r="I43" i="25"/>
  <c r="P43" i="25" s="1"/>
  <c r="I39" i="25"/>
  <c r="P39" i="25" s="1"/>
  <c r="I39" i="30"/>
  <c r="P39" i="30" s="1"/>
  <c r="I35" i="25"/>
  <c r="P35" i="25" s="1"/>
  <c r="I35" i="30"/>
  <c r="P35" i="30" s="1"/>
  <c r="I31" i="25"/>
  <c r="P31" i="25" s="1"/>
  <c r="I31" i="30"/>
  <c r="P31" i="30" s="1"/>
  <c r="I27" i="30"/>
  <c r="P27" i="30" s="1"/>
  <c r="I27" i="25"/>
  <c r="P27" i="25" s="1"/>
  <c r="I23" i="25"/>
  <c r="P23" i="25" s="1"/>
  <c r="I23" i="30"/>
  <c r="P23" i="30" s="1"/>
  <c r="I19" i="25"/>
  <c r="P19" i="25" s="1"/>
  <c r="I19" i="30"/>
  <c r="P19" i="30" s="1"/>
  <c r="I15" i="25"/>
  <c r="P15" i="25" s="1"/>
  <c r="I15" i="30"/>
  <c r="P15" i="30" s="1"/>
  <c r="I11" i="30"/>
  <c r="P11" i="30" s="1"/>
  <c r="I7" i="30"/>
  <c r="P7" i="30" s="1"/>
  <c r="I3" i="30"/>
  <c r="P3" i="30" s="1"/>
  <c r="I1" i="30"/>
  <c r="P1" i="30" s="1"/>
  <c r="I1" i="25"/>
  <c r="P1" i="25" s="1"/>
  <c r="I120" i="30"/>
  <c r="I120" i="25"/>
  <c r="P120" i="25" s="1"/>
  <c r="I116" i="30"/>
  <c r="I116" i="25"/>
  <c r="P116" i="25" s="1"/>
  <c r="I112" i="25"/>
  <c r="P112" i="25" s="1"/>
  <c r="I112" i="30"/>
  <c r="I108" i="25"/>
  <c r="P108" i="25" s="1"/>
  <c r="I108" i="30"/>
  <c r="P108" i="30" s="1"/>
  <c r="I104" i="30"/>
  <c r="P104" i="30" s="1"/>
  <c r="I104" i="25"/>
  <c r="P104" i="25" s="1"/>
  <c r="I100" i="30"/>
  <c r="P100" i="30" s="1"/>
  <c r="I100" i="25"/>
  <c r="P100" i="25" s="1"/>
  <c r="I96" i="25"/>
  <c r="P96" i="25" s="1"/>
  <c r="I96" i="30"/>
  <c r="P96" i="30" s="1"/>
  <c r="I92" i="25"/>
  <c r="P92" i="25" s="1"/>
  <c r="I92" i="30"/>
  <c r="P92" i="30" s="1"/>
  <c r="I88" i="30"/>
  <c r="P88" i="30" s="1"/>
  <c r="I88" i="25"/>
  <c r="P88" i="25" s="1"/>
  <c r="I84" i="30"/>
  <c r="P84" i="30" s="1"/>
  <c r="I84" i="25"/>
  <c r="P84" i="25" s="1"/>
  <c r="I80" i="25"/>
  <c r="P80" i="25" s="1"/>
  <c r="I80" i="30"/>
  <c r="P80" i="30" s="1"/>
  <c r="I76" i="25"/>
  <c r="P76" i="25" s="1"/>
  <c r="I76" i="30"/>
  <c r="P76" i="30" s="1"/>
  <c r="I72" i="30"/>
  <c r="P72" i="30" s="1"/>
  <c r="I72" i="25"/>
  <c r="P72" i="25" s="1"/>
  <c r="I68" i="30"/>
  <c r="P68" i="30" s="1"/>
  <c r="I68" i="25"/>
  <c r="P68" i="25" s="1"/>
  <c r="I64" i="25"/>
  <c r="P64" i="25" s="1"/>
  <c r="I64" i="30"/>
  <c r="P64" i="30" s="1"/>
  <c r="I60" i="25"/>
  <c r="P60" i="25" s="1"/>
  <c r="I60" i="30"/>
  <c r="P60" i="30" s="1"/>
  <c r="I56" i="30"/>
  <c r="P56" i="30" s="1"/>
  <c r="I56" i="25"/>
  <c r="P56" i="25" s="1"/>
  <c r="I52" i="30"/>
  <c r="P52" i="30" s="1"/>
  <c r="I52" i="25"/>
  <c r="P52" i="25" s="1"/>
  <c r="I48" i="30"/>
  <c r="P48" i="30" s="1"/>
  <c r="I48" i="25"/>
  <c r="P48" i="25" s="1"/>
  <c r="I44" i="30"/>
  <c r="P44" i="30" s="1"/>
  <c r="I44" i="25"/>
  <c r="P44" i="25" s="1"/>
  <c r="I40" i="30"/>
  <c r="P40" i="30" s="1"/>
  <c r="I40" i="25"/>
  <c r="P40" i="25" s="1"/>
  <c r="I36" i="30"/>
  <c r="P36" i="30" s="1"/>
  <c r="I36" i="25"/>
  <c r="P36" i="25" s="1"/>
  <c r="I32" i="30"/>
  <c r="P32" i="30" s="1"/>
  <c r="I32" i="25"/>
  <c r="P32" i="25" s="1"/>
  <c r="I28" i="30"/>
  <c r="P28" i="30" s="1"/>
  <c r="I28" i="25"/>
  <c r="P28" i="25" s="1"/>
  <c r="I24" i="30"/>
  <c r="P24" i="30" s="1"/>
  <c r="I24" i="25"/>
  <c r="P24" i="25" s="1"/>
  <c r="I20" i="30"/>
  <c r="P20" i="30" s="1"/>
  <c r="I20" i="25"/>
  <c r="P20" i="25" s="1"/>
  <c r="I16" i="30"/>
  <c r="P16" i="30" s="1"/>
  <c r="I16" i="25"/>
  <c r="P16" i="25" s="1"/>
  <c r="I12" i="30"/>
  <c r="P12" i="30" s="1"/>
  <c r="I8" i="30"/>
  <c r="P8" i="30" s="1"/>
  <c r="I4" i="30"/>
  <c r="P4" i="30" s="1"/>
  <c r="I121" i="30"/>
  <c r="I121" i="25"/>
  <c r="P121" i="25" s="1"/>
  <c r="I117" i="30"/>
  <c r="I117" i="25"/>
  <c r="P117" i="25" s="1"/>
  <c r="I113" i="30"/>
  <c r="I113" i="25"/>
  <c r="P113" i="25" s="1"/>
  <c r="I109" i="30"/>
  <c r="P109" i="30" s="1"/>
  <c r="I109" i="25"/>
  <c r="P109" i="25" s="1"/>
  <c r="I105" i="30"/>
  <c r="P105" i="30" s="1"/>
  <c r="I105" i="25"/>
  <c r="P105" i="25" s="1"/>
  <c r="I101" i="30"/>
  <c r="P101" i="30" s="1"/>
  <c r="I101" i="25"/>
  <c r="P101" i="25" s="1"/>
  <c r="I97" i="30"/>
  <c r="P97" i="30" s="1"/>
  <c r="I97" i="25"/>
  <c r="P97" i="25" s="1"/>
  <c r="I93" i="30"/>
  <c r="P93" i="30" s="1"/>
  <c r="I93" i="25"/>
  <c r="P93" i="25" s="1"/>
  <c r="I89" i="30"/>
  <c r="P89" i="30" s="1"/>
  <c r="I89" i="25"/>
  <c r="P89" i="25" s="1"/>
  <c r="I85" i="30"/>
  <c r="P85" i="30" s="1"/>
  <c r="I85" i="25"/>
  <c r="P85" i="25" s="1"/>
  <c r="I81" i="30"/>
  <c r="P81" i="30" s="1"/>
  <c r="I81" i="25"/>
  <c r="P81" i="25" s="1"/>
  <c r="I77" i="30"/>
  <c r="P77" i="30" s="1"/>
  <c r="I77" i="25"/>
  <c r="P77" i="25" s="1"/>
  <c r="I73" i="30"/>
  <c r="P73" i="30" s="1"/>
  <c r="I73" i="25"/>
  <c r="P73" i="25" s="1"/>
  <c r="I69" i="30"/>
  <c r="P69" i="30" s="1"/>
  <c r="I69" i="25"/>
  <c r="P69" i="25" s="1"/>
  <c r="I65" i="30"/>
  <c r="P65" i="30" s="1"/>
  <c r="I65" i="25"/>
  <c r="P65" i="25" s="1"/>
  <c r="I61" i="30"/>
  <c r="P61" i="30" s="1"/>
  <c r="I61" i="25"/>
  <c r="P61" i="25" s="1"/>
  <c r="I57" i="30"/>
  <c r="P57" i="30" s="1"/>
  <c r="I57" i="25"/>
  <c r="P57" i="25" s="1"/>
  <c r="I53" i="30"/>
  <c r="P53" i="30" s="1"/>
  <c r="I53" i="25"/>
  <c r="P53" i="25" s="1"/>
  <c r="I49" i="30"/>
  <c r="P49" i="30" s="1"/>
  <c r="I49" i="25"/>
  <c r="P49" i="25" s="1"/>
  <c r="I45" i="30"/>
  <c r="P45" i="30" s="1"/>
  <c r="I45" i="25"/>
  <c r="P45" i="25" s="1"/>
  <c r="I41" i="30"/>
  <c r="P41" i="30" s="1"/>
  <c r="I41" i="25"/>
  <c r="P41" i="25" s="1"/>
  <c r="I37" i="25"/>
  <c r="P37" i="25" s="1"/>
  <c r="I37" i="30"/>
  <c r="P37" i="30" s="1"/>
  <c r="I33" i="30"/>
  <c r="P33" i="30" s="1"/>
  <c r="I33" i="25"/>
  <c r="P33" i="25" s="1"/>
  <c r="I29" i="30"/>
  <c r="P29" i="30" s="1"/>
  <c r="I29" i="25"/>
  <c r="P29" i="25" s="1"/>
  <c r="I25" i="30"/>
  <c r="P25" i="30" s="1"/>
  <c r="I25" i="25"/>
  <c r="P25" i="25" s="1"/>
  <c r="I21" i="25"/>
  <c r="P21" i="25" s="1"/>
  <c r="I21" i="30"/>
  <c r="P21" i="30" s="1"/>
  <c r="I17" i="30"/>
  <c r="P17" i="30" s="1"/>
  <c r="I17" i="25"/>
  <c r="P17" i="25" s="1"/>
  <c r="I13" i="30"/>
  <c r="P13" i="30" s="1"/>
  <c r="I9" i="30"/>
  <c r="P9" i="30" s="1"/>
  <c r="I5" i="30"/>
  <c r="P5" i="30" s="1"/>
  <c r="H55" i="30"/>
  <c r="O55" i="30" s="1"/>
  <c r="H61" i="30"/>
  <c r="O61" i="30" s="1"/>
  <c r="H57" i="30"/>
  <c r="O57" i="30" s="1"/>
  <c r="H60" i="30"/>
  <c r="O60" i="30" s="1"/>
  <c r="H52" i="30"/>
  <c r="O52" i="30" s="1"/>
  <c r="H59" i="30"/>
  <c r="O59" i="30" s="1"/>
  <c r="H41" i="30"/>
  <c r="O41" i="30" s="1"/>
  <c r="H38" i="30"/>
  <c r="O38" i="30" s="1"/>
  <c r="H51" i="30"/>
  <c r="O51" i="30" s="1"/>
  <c r="H44" i="30"/>
  <c r="O44" i="30" s="1"/>
  <c r="E91" i="6"/>
  <c r="D91" i="6"/>
  <c r="H46" i="30"/>
  <c r="O46" i="30" s="1"/>
  <c r="H42" i="30"/>
  <c r="O42" i="30" s="1"/>
  <c r="F120" i="31"/>
  <c r="M120" i="31" s="1"/>
  <c r="M120" i="27"/>
  <c r="F100" i="31"/>
  <c r="M100" i="31" s="1"/>
  <c r="M100" i="27"/>
  <c r="M96" i="27"/>
  <c r="F96" i="31"/>
  <c r="M96" i="31" s="1"/>
  <c r="F32" i="31"/>
  <c r="M32" i="31" s="1"/>
  <c r="M32" i="27"/>
  <c r="F12" i="31"/>
  <c r="M12" i="31" s="1"/>
  <c r="M12" i="27"/>
  <c r="M4" i="27"/>
  <c r="F4" i="31"/>
  <c r="M4" i="31" s="1"/>
  <c r="F85" i="31"/>
  <c r="M85" i="31" s="1"/>
  <c r="M85" i="27"/>
  <c r="M77" i="27"/>
  <c r="F77" i="31"/>
  <c r="M77" i="31" s="1"/>
  <c r="M73" i="27"/>
  <c r="F73" i="31"/>
  <c r="M73" i="31" s="1"/>
  <c r="M49" i="27"/>
  <c r="F49" i="31"/>
  <c r="M49" i="31" s="1"/>
  <c r="F45" i="31"/>
  <c r="M45" i="31" s="1"/>
  <c r="M45" i="27"/>
  <c r="F33" i="31"/>
  <c r="M33" i="31" s="1"/>
  <c r="M33" i="27"/>
  <c r="M29" i="27"/>
  <c r="F29" i="31"/>
  <c r="M29" i="31" s="1"/>
  <c r="M17" i="27"/>
  <c r="F17" i="31"/>
  <c r="M17" i="31" s="1"/>
  <c r="M13" i="27"/>
  <c r="F13" i="31"/>
  <c r="M13" i="31" s="1"/>
  <c r="F108" i="31"/>
  <c r="M108" i="31" s="1"/>
  <c r="M108" i="27"/>
  <c r="F104" i="31"/>
  <c r="M104" i="31" s="1"/>
  <c r="M104" i="27"/>
  <c r="F92" i="31"/>
  <c r="M92" i="31" s="1"/>
  <c r="M92" i="27"/>
  <c r="F84" i="31"/>
  <c r="M84" i="31" s="1"/>
  <c r="M84" i="27"/>
  <c r="F80" i="31"/>
  <c r="M80" i="31" s="1"/>
  <c r="M80" i="27"/>
  <c r="M68" i="27"/>
  <c r="F68" i="31"/>
  <c r="M68" i="31" s="1"/>
  <c r="F64" i="31"/>
  <c r="M64" i="31" s="1"/>
  <c r="M64" i="27"/>
  <c r="F44" i="31"/>
  <c r="M44" i="31" s="1"/>
  <c r="M44" i="27"/>
  <c r="M40" i="27"/>
  <c r="F40" i="31"/>
  <c r="M40" i="31" s="1"/>
  <c r="F8" i="31"/>
  <c r="M8" i="31" s="1"/>
  <c r="M8" i="27"/>
  <c r="F121" i="31"/>
  <c r="M121" i="31" s="1"/>
  <c r="M121" i="27"/>
  <c r="F109" i="31"/>
  <c r="M109" i="31" s="1"/>
  <c r="M109" i="27"/>
  <c r="M97" i="27"/>
  <c r="F97" i="31"/>
  <c r="M97" i="31" s="1"/>
  <c r="F93" i="31"/>
  <c r="M93" i="31" s="1"/>
  <c r="M93" i="27"/>
  <c r="F89" i="31"/>
  <c r="M89" i="31" s="1"/>
  <c r="M89" i="27"/>
  <c r="F81" i="31"/>
  <c r="M81" i="31" s="1"/>
  <c r="M81" i="27"/>
  <c r="F57" i="31"/>
  <c r="M57" i="31" s="1"/>
  <c r="M57" i="27"/>
  <c r="F41" i="31"/>
  <c r="M41" i="31" s="1"/>
  <c r="M41" i="27"/>
  <c r="M25" i="27"/>
  <c r="F25" i="31"/>
  <c r="M25" i="31" s="1"/>
  <c r="M21" i="27"/>
  <c r="F21" i="31"/>
  <c r="M21" i="31" s="1"/>
  <c r="M110" i="27"/>
  <c r="F110" i="31"/>
  <c r="M110" i="31" s="1"/>
  <c r="M106" i="27"/>
  <c r="F106" i="31"/>
  <c r="M106" i="31" s="1"/>
  <c r="M102" i="27"/>
  <c r="F102" i="31"/>
  <c r="M102" i="31" s="1"/>
  <c r="F90" i="31"/>
  <c r="M90" i="31" s="1"/>
  <c r="M90" i="27"/>
  <c r="M86" i="27"/>
  <c r="F86" i="31"/>
  <c r="M86" i="31" s="1"/>
  <c r="M74" i="27"/>
  <c r="F74" i="31"/>
  <c r="M74" i="31" s="1"/>
  <c r="F66" i="31"/>
  <c r="M66" i="31" s="1"/>
  <c r="M66" i="27"/>
  <c r="M62" i="27"/>
  <c r="F62" i="31"/>
  <c r="M62" i="31" s="1"/>
  <c r="M58" i="27"/>
  <c r="F58" i="31"/>
  <c r="M58" i="31" s="1"/>
  <c r="F54" i="31"/>
  <c r="M54" i="31" s="1"/>
  <c r="M54" i="27"/>
  <c r="F42" i="31"/>
  <c r="M42" i="31" s="1"/>
  <c r="M42" i="27"/>
  <c r="F38" i="31"/>
  <c r="M38" i="31" s="1"/>
  <c r="M38" i="27"/>
  <c r="F34" i="31"/>
  <c r="M34" i="31" s="1"/>
  <c r="M34" i="27"/>
  <c r="F22" i="31"/>
  <c r="M22" i="31" s="1"/>
  <c r="M22" i="27"/>
  <c r="M18" i="27"/>
  <c r="F18" i="31"/>
  <c r="M18" i="31" s="1"/>
  <c r="F10" i="31"/>
  <c r="M10" i="31" s="1"/>
  <c r="M10" i="27"/>
  <c r="M6" i="27"/>
  <c r="F6" i="31"/>
  <c r="M6" i="31" s="1"/>
  <c r="F116" i="31"/>
  <c r="M116" i="31" s="1"/>
  <c r="M116" i="27"/>
  <c r="F112" i="31"/>
  <c r="M112" i="31" s="1"/>
  <c r="M112" i="27"/>
  <c r="M88" i="27"/>
  <c r="F88" i="31"/>
  <c r="M88" i="31" s="1"/>
  <c r="F76" i="31"/>
  <c r="M76" i="31" s="1"/>
  <c r="M76" i="27"/>
  <c r="M72" i="27"/>
  <c r="F72" i="31"/>
  <c r="M72" i="31" s="1"/>
  <c r="M60" i="27"/>
  <c r="F60" i="31"/>
  <c r="M60" i="31" s="1"/>
  <c r="F56" i="31"/>
  <c r="M56" i="31" s="1"/>
  <c r="M56" i="27"/>
  <c r="F52" i="31"/>
  <c r="M52" i="31" s="1"/>
  <c r="M52" i="27"/>
  <c r="M48" i="27"/>
  <c r="F48" i="31"/>
  <c r="M48" i="31" s="1"/>
  <c r="F36" i="31"/>
  <c r="M36" i="31" s="1"/>
  <c r="M36" i="27"/>
  <c r="M28" i="27"/>
  <c r="F28" i="31"/>
  <c r="M28" i="31" s="1"/>
  <c r="M24" i="27"/>
  <c r="F24" i="31"/>
  <c r="M24" i="31" s="1"/>
  <c r="M20" i="27"/>
  <c r="F20" i="31"/>
  <c r="M20" i="31" s="1"/>
  <c r="M16" i="27"/>
  <c r="F16" i="31"/>
  <c r="M16" i="31" s="1"/>
  <c r="F117" i="31"/>
  <c r="M117" i="31" s="1"/>
  <c r="M117" i="27"/>
  <c r="F113" i="31"/>
  <c r="M113" i="31" s="1"/>
  <c r="M113" i="27"/>
  <c r="F105" i="31"/>
  <c r="M105" i="31" s="1"/>
  <c r="M105" i="27"/>
  <c r="F101" i="31"/>
  <c r="M101" i="31" s="1"/>
  <c r="M101" i="27"/>
  <c r="M69" i="27"/>
  <c r="F69" i="31"/>
  <c r="M69" i="31" s="1"/>
  <c r="F65" i="31"/>
  <c r="M65" i="31" s="1"/>
  <c r="M65" i="27"/>
  <c r="M61" i="27"/>
  <c r="F61" i="31"/>
  <c r="M61" i="31" s="1"/>
  <c r="F53" i="31"/>
  <c r="M53" i="31" s="1"/>
  <c r="M53" i="27"/>
  <c r="F37" i="31"/>
  <c r="M37" i="31" s="1"/>
  <c r="M37" i="27"/>
  <c r="F9" i="31"/>
  <c r="M9" i="31" s="1"/>
  <c r="M9" i="27"/>
  <c r="M5" i="27"/>
  <c r="F5" i="31"/>
  <c r="M5" i="31" s="1"/>
  <c r="F118" i="31"/>
  <c r="M118" i="31" s="1"/>
  <c r="M118" i="27"/>
  <c r="F114" i="31"/>
  <c r="M114" i="31" s="1"/>
  <c r="M114" i="27"/>
  <c r="M98" i="27"/>
  <c r="F98" i="31"/>
  <c r="M98" i="31" s="1"/>
  <c r="F94" i="31"/>
  <c r="M94" i="31" s="1"/>
  <c r="M94" i="27"/>
  <c r="M82" i="27"/>
  <c r="F82" i="31"/>
  <c r="M82" i="31" s="1"/>
  <c r="M78" i="27"/>
  <c r="F78" i="31"/>
  <c r="M78" i="31" s="1"/>
  <c r="M70" i="27"/>
  <c r="F70" i="31"/>
  <c r="M70" i="31" s="1"/>
  <c r="F50" i="31"/>
  <c r="M50" i="31" s="1"/>
  <c r="M50" i="27"/>
  <c r="F46" i="31"/>
  <c r="M46" i="31" s="1"/>
  <c r="M46" i="27"/>
  <c r="M30" i="27"/>
  <c r="F30" i="31"/>
  <c r="M30" i="31" s="1"/>
  <c r="M26" i="27"/>
  <c r="F26" i="31"/>
  <c r="M26" i="31" s="1"/>
  <c r="M14" i="27"/>
  <c r="F14" i="31"/>
  <c r="M14" i="31" s="1"/>
  <c r="M1" i="27"/>
  <c r="M1" i="31"/>
  <c r="F119" i="31"/>
  <c r="M119" i="31" s="1"/>
  <c r="M119" i="27"/>
  <c r="M115" i="27"/>
  <c r="F115" i="31"/>
  <c r="M115" i="31" s="1"/>
  <c r="F111" i="31"/>
  <c r="M111" i="31" s="1"/>
  <c r="M111" i="27"/>
  <c r="F107" i="31"/>
  <c r="M107" i="31" s="1"/>
  <c r="M107" i="27"/>
  <c r="F103" i="31"/>
  <c r="M103" i="31" s="1"/>
  <c r="M103" i="27"/>
  <c r="M99" i="27"/>
  <c r="F99" i="31"/>
  <c r="M99" i="31" s="1"/>
  <c r="M95" i="27"/>
  <c r="F95" i="31"/>
  <c r="M95" i="31" s="1"/>
  <c r="F91" i="31"/>
  <c r="M91" i="31" s="1"/>
  <c r="M91" i="27"/>
  <c r="M87" i="27"/>
  <c r="F87" i="31"/>
  <c r="M87" i="31" s="1"/>
  <c r="F83" i="31"/>
  <c r="M83" i="31" s="1"/>
  <c r="M83" i="27"/>
  <c r="F79" i="31"/>
  <c r="M79" i="31" s="1"/>
  <c r="M79" i="27"/>
  <c r="F75" i="31"/>
  <c r="M75" i="31" s="1"/>
  <c r="M75" i="27"/>
  <c r="M71" i="27"/>
  <c r="F71" i="31"/>
  <c r="M71" i="31" s="1"/>
  <c r="M67" i="27"/>
  <c r="F67" i="31"/>
  <c r="M67" i="31" s="1"/>
  <c r="F63" i="31"/>
  <c r="M63" i="31" s="1"/>
  <c r="M63" i="27"/>
  <c r="M59" i="27"/>
  <c r="F59" i="31"/>
  <c r="M59" i="31" s="1"/>
  <c r="F55" i="31"/>
  <c r="M55" i="31" s="1"/>
  <c r="M55" i="27"/>
  <c r="F51" i="31"/>
  <c r="M51" i="31" s="1"/>
  <c r="M51" i="27"/>
  <c r="M47" i="27"/>
  <c r="F47" i="31"/>
  <c r="M47" i="31" s="1"/>
  <c r="F43" i="31"/>
  <c r="M43" i="31" s="1"/>
  <c r="M43" i="27"/>
  <c r="M39" i="27"/>
  <c r="F39" i="31"/>
  <c r="M39" i="31" s="1"/>
  <c r="F35" i="31"/>
  <c r="M35" i="31" s="1"/>
  <c r="M35" i="27"/>
  <c r="F31" i="31"/>
  <c r="M31" i="31" s="1"/>
  <c r="M31" i="27"/>
  <c r="M27" i="27"/>
  <c r="F27" i="31"/>
  <c r="M27" i="31" s="1"/>
  <c r="M23" i="27"/>
  <c r="F23" i="31"/>
  <c r="M23" i="31" s="1"/>
  <c r="M19" i="27"/>
  <c r="F19" i="31"/>
  <c r="M19" i="31" s="1"/>
  <c r="M15" i="27"/>
  <c r="F15" i="31"/>
  <c r="M15" i="31" s="1"/>
  <c r="M11" i="27"/>
  <c r="F11" i="31"/>
  <c r="M11" i="31" s="1"/>
  <c r="F7" i="31"/>
  <c r="M7" i="31" s="1"/>
  <c r="M7" i="27"/>
  <c r="M3" i="27"/>
  <c r="F3" i="31"/>
  <c r="M3" i="31" s="1"/>
  <c r="M2" i="27"/>
  <c r="N12" i="21"/>
  <c r="H12" i="21"/>
  <c r="AW9" i="17"/>
  <c r="AM9" i="17"/>
  <c r="B7" i="17"/>
  <c r="T9" i="17"/>
  <c r="K8" i="17"/>
  <c r="J87" i="6"/>
  <c r="J86" i="6"/>
  <c r="J85" i="6"/>
  <c r="J25" i="6"/>
  <c r="J26" i="6"/>
  <c r="J27" i="6"/>
  <c r="J14" i="6"/>
  <c r="J15" i="6"/>
  <c r="J24" i="6"/>
  <c r="J23" i="6"/>
  <c r="J22" i="6"/>
  <c r="J21" i="6"/>
  <c r="J20" i="6"/>
  <c r="J19" i="6"/>
  <c r="J18" i="6"/>
  <c r="J17" i="6"/>
  <c r="J13" i="6"/>
  <c r="J12" i="6"/>
  <c r="J11" i="6"/>
  <c r="J10" i="6"/>
  <c r="J9" i="6"/>
  <c r="J8" i="6"/>
  <c r="J7" i="6"/>
  <c r="J6" i="6"/>
  <c r="J5" i="6"/>
  <c r="J4" i="6"/>
  <c r="J30" i="6"/>
  <c r="J31" i="6"/>
  <c r="J32" i="6"/>
  <c r="J33" i="6"/>
  <c r="J34" i="6"/>
  <c r="J35" i="6"/>
  <c r="J36" i="6"/>
  <c r="J37" i="6"/>
  <c r="J38" i="6"/>
  <c r="J40" i="6"/>
  <c r="J41" i="6"/>
  <c r="J42" i="6"/>
  <c r="J43" i="6"/>
  <c r="J44" i="6"/>
  <c r="J45" i="6"/>
  <c r="J46" i="6"/>
  <c r="J47" i="6"/>
  <c r="J48" i="6"/>
  <c r="J50" i="6"/>
  <c r="J51" i="6"/>
  <c r="J52" i="6"/>
  <c r="J53" i="6"/>
  <c r="J54" i="6"/>
  <c r="J55" i="6"/>
  <c r="J56" i="6"/>
  <c r="J57" i="6"/>
  <c r="J59" i="6"/>
  <c r="J60" i="6"/>
  <c r="J61" i="6"/>
  <c r="J62" i="6"/>
  <c r="J63" i="6"/>
  <c r="J64" i="6"/>
  <c r="J65" i="6"/>
  <c r="J67" i="6"/>
  <c r="J68" i="6"/>
  <c r="J69" i="6"/>
  <c r="J70" i="6"/>
  <c r="J71" i="6"/>
  <c r="J72" i="6"/>
  <c r="J74" i="6"/>
  <c r="J75" i="6"/>
  <c r="J76" i="6"/>
  <c r="J77" i="6"/>
  <c r="J78" i="6"/>
  <c r="J80" i="6"/>
  <c r="J81" i="6"/>
  <c r="J82" i="6"/>
  <c r="J83" i="6"/>
  <c r="J29" i="6"/>
  <c r="P114" i="30" l="1"/>
  <c r="P111" i="30"/>
  <c r="P119" i="30"/>
  <c r="P117" i="30"/>
  <c r="P116" i="30"/>
  <c r="P112" i="30"/>
  <c r="P115" i="30"/>
  <c r="P113" i="30"/>
  <c r="P121" i="30"/>
  <c r="P120" i="30"/>
  <c r="P110" i="30"/>
  <c r="P118" i="30"/>
  <c r="H64" i="30"/>
  <c r="O64" i="30" s="1"/>
  <c r="H67" i="30"/>
  <c r="O67" i="30" s="1"/>
  <c r="H73" i="30"/>
  <c r="O73" i="30" s="1"/>
  <c r="H63" i="30"/>
  <c r="O63" i="30" s="1"/>
  <c r="H69" i="30"/>
  <c r="O69" i="30" s="1"/>
  <c r="H72" i="30"/>
  <c r="O72" i="30" s="1"/>
  <c r="H71" i="30"/>
  <c r="O71" i="30" s="1"/>
  <c r="H58" i="30"/>
  <c r="O58" i="30" s="1"/>
  <c r="H56" i="30"/>
  <c r="O56" i="30" s="1"/>
  <c r="H50" i="30"/>
  <c r="O50" i="30" s="1"/>
  <c r="H54" i="30"/>
  <c r="O54" i="30" s="1"/>
  <c r="H53" i="30"/>
  <c r="O53" i="30" s="1"/>
  <c r="K92" i="6"/>
  <c r="K90" i="6"/>
  <c r="N13" i="21"/>
  <c r="N14" i="21" s="1"/>
  <c r="H13" i="21"/>
  <c r="H14" i="21" s="1"/>
  <c r="AW10" i="17"/>
  <c r="AM10" i="17"/>
  <c r="B8" i="17"/>
  <c r="AC7" i="17"/>
  <c r="T10" i="17"/>
  <c r="K9" i="17"/>
  <c r="F135" i="5"/>
  <c r="G135" i="5"/>
  <c r="F137" i="5"/>
  <c r="G137" i="5"/>
  <c r="F138" i="5"/>
  <c r="G138" i="5"/>
  <c r="F139" i="5"/>
  <c r="G139" i="5"/>
  <c r="F140" i="5"/>
  <c r="G140" i="5"/>
  <c r="F141" i="5"/>
  <c r="G141" i="5"/>
  <c r="F142" i="5"/>
  <c r="G142" i="5"/>
  <c r="F143" i="5"/>
  <c r="G143" i="5"/>
  <c r="F144" i="5"/>
  <c r="G144" i="5"/>
  <c r="F145" i="5"/>
  <c r="G145" i="5"/>
  <c r="G134" i="5"/>
  <c r="F134" i="5"/>
  <c r="F134" i="31"/>
  <c r="M134" i="31" s="1"/>
  <c r="I135" i="5"/>
  <c r="F135" i="31" s="1"/>
  <c r="M135" i="31" s="1"/>
  <c r="F136" i="31"/>
  <c r="M136" i="31" s="1"/>
  <c r="I137" i="5"/>
  <c r="F137" i="31" s="1"/>
  <c r="M137" i="31" s="1"/>
  <c r="I138" i="5"/>
  <c r="F138" i="31" s="1"/>
  <c r="M138" i="31" s="1"/>
  <c r="I139" i="5"/>
  <c r="F139" i="31" s="1"/>
  <c r="M139" i="31" s="1"/>
  <c r="I140" i="5"/>
  <c r="F140" i="31" s="1"/>
  <c r="M140" i="31" s="1"/>
  <c r="I141" i="5"/>
  <c r="F141" i="31" s="1"/>
  <c r="M141" i="31" s="1"/>
  <c r="I142" i="5"/>
  <c r="F142" i="31" s="1"/>
  <c r="M142" i="31" s="1"/>
  <c r="I143" i="5"/>
  <c r="F143" i="31" s="1"/>
  <c r="M143" i="31" s="1"/>
  <c r="I144" i="5"/>
  <c r="F144" i="31" s="1"/>
  <c r="M144" i="31" s="1"/>
  <c r="C135" i="5"/>
  <c r="D135" i="5"/>
  <c r="E135" i="5"/>
  <c r="C137" i="5"/>
  <c r="D137" i="5"/>
  <c r="E137" i="5"/>
  <c r="C138" i="5"/>
  <c r="D138" i="5"/>
  <c r="E138" i="5"/>
  <c r="C139" i="5"/>
  <c r="D139" i="5"/>
  <c r="E139" i="5"/>
  <c r="C140" i="5"/>
  <c r="D140" i="5"/>
  <c r="E140" i="5"/>
  <c r="C141" i="5"/>
  <c r="D141" i="5"/>
  <c r="E141" i="5"/>
  <c r="C142" i="5"/>
  <c r="D142" i="5"/>
  <c r="E142" i="5"/>
  <c r="C143" i="5"/>
  <c r="D143" i="5"/>
  <c r="E143" i="5"/>
  <c r="C144" i="5"/>
  <c r="D144" i="5"/>
  <c r="E144" i="5"/>
  <c r="C145" i="5"/>
  <c r="D145" i="5"/>
  <c r="E145" i="5"/>
  <c r="E134" i="5"/>
  <c r="B144" i="5"/>
  <c r="B145" i="5"/>
  <c r="B134" i="5"/>
  <c r="B135" i="5"/>
  <c r="B136" i="5"/>
  <c r="B137" i="5"/>
  <c r="B138" i="5"/>
  <c r="B139" i="5"/>
  <c r="B140" i="5"/>
  <c r="B141" i="5"/>
  <c r="B142" i="5"/>
  <c r="B143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2" i="5"/>
  <c r="I14" i="21" l="1"/>
  <c r="J14" i="21"/>
  <c r="K14" i="21" s="1"/>
  <c r="P14" i="21"/>
  <c r="O14" i="21"/>
  <c r="I144" i="30"/>
  <c r="P144" i="30" s="1"/>
  <c r="I137" i="30"/>
  <c r="P137" i="30" s="1"/>
  <c r="I136" i="30"/>
  <c r="P136" i="30" s="1"/>
  <c r="I141" i="30"/>
  <c r="P141" i="30" s="1"/>
  <c r="I135" i="30"/>
  <c r="P135" i="30" s="1"/>
  <c r="I134" i="30"/>
  <c r="P134" i="30" s="1"/>
  <c r="I139" i="30"/>
  <c r="P139" i="30" s="1"/>
  <c r="I138" i="30"/>
  <c r="P138" i="30" s="1"/>
  <c r="I142" i="30"/>
  <c r="P142" i="30" s="1"/>
  <c r="I145" i="30"/>
  <c r="P145" i="30" s="1"/>
  <c r="I140" i="30"/>
  <c r="P140" i="30" s="1"/>
  <c r="I143" i="30"/>
  <c r="P143" i="30" s="1"/>
  <c r="H79" i="30"/>
  <c r="O79" i="30" s="1"/>
  <c r="H85" i="30"/>
  <c r="O85" i="30" s="1"/>
  <c r="H76" i="30"/>
  <c r="O76" i="30" s="1"/>
  <c r="H84" i="30"/>
  <c r="O84" i="30" s="1"/>
  <c r="H81" i="30"/>
  <c r="O81" i="30" s="1"/>
  <c r="H83" i="30"/>
  <c r="O83" i="30" s="1"/>
  <c r="H75" i="30"/>
  <c r="O75" i="30" s="1"/>
  <c r="H68" i="30"/>
  <c r="O68" i="30" s="1"/>
  <c r="H66" i="30"/>
  <c r="O66" i="30" s="1"/>
  <c r="H65" i="30"/>
  <c r="O65" i="30" s="1"/>
  <c r="H62" i="30"/>
  <c r="O62" i="30" s="1"/>
  <c r="H70" i="30"/>
  <c r="O70" i="30" s="1"/>
  <c r="K91" i="6"/>
  <c r="H137" i="5"/>
  <c r="H141" i="5"/>
  <c r="H145" i="5"/>
  <c r="I145" i="5"/>
  <c r="F145" i="31" s="1"/>
  <c r="M145" i="31" s="1"/>
  <c r="H138" i="5"/>
  <c r="H142" i="5"/>
  <c r="H140" i="5"/>
  <c r="H144" i="5"/>
  <c r="H135" i="5"/>
  <c r="H139" i="5"/>
  <c r="H143" i="5"/>
  <c r="AW11" i="17"/>
  <c r="AM11" i="17"/>
  <c r="AC8" i="17"/>
  <c r="B9" i="17"/>
  <c r="T11" i="17"/>
  <c r="K10" i="17"/>
  <c r="Q14" i="21" l="1"/>
  <c r="H97" i="30"/>
  <c r="O97" i="30" s="1"/>
  <c r="H91" i="30"/>
  <c r="O91" i="30" s="1"/>
  <c r="H96" i="30"/>
  <c r="O96" i="30" s="1"/>
  <c r="H88" i="30"/>
  <c r="O88" i="30" s="1"/>
  <c r="H93" i="30"/>
  <c r="O93" i="30" s="1"/>
  <c r="H95" i="30"/>
  <c r="O95" i="30" s="1"/>
  <c r="H87" i="30"/>
  <c r="O87" i="30" s="1"/>
  <c r="H74" i="30"/>
  <c r="O74" i="30" s="1"/>
  <c r="H78" i="30"/>
  <c r="O78" i="30" s="1"/>
  <c r="H77" i="30"/>
  <c r="O77" i="30" s="1"/>
  <c r="H80" i="30"/>
  <c r="O80" i="30" s="1"/>
  <c r="H82" i="30"/>
  <c r="O82" i="30" s="1"/>
  <c r="AW12" i="17"/>
  <c r="AM12" i="17"/>
  <c r="AC9" i="17"/>
  <c r="B10" i="17"/>
  <c r="T12" i="17"/>
  <c r="K11" i="17"/>
  <c r="H103" i="30" l="1"/>
  <c r="O103" i="30" s="1"/>
  <c r="H109" i="30"/>
  <c r="O109" i="30" s="1"/>
  <c r="H108" i="30"/>
  <c r="O108" i="30" s="1"/>
  <c r="H100" i="30"/>
  <c r="O100" i="30" s="1"/>
  <c r="H107" i="30"/>
  <c r="O107" i="30" s="1"/>
  <c r="H105" i="30"/>
  <c r="O105" i="30" s="1"/>
  <c r="H99" i="30"/>
  <c r="O99" i="30" s="1"/>
  <c r="H92" i="30"/>
  <c r="O92" i="30" s="1"/>
  <c r="H94" i="30"/>
  <c r="O94" i="30" s="1"/>
  <c r="H89" i="30"/>
  <c r="O89" i="30" s="1"/>
  <c r="H86" i="30"/>
  <c r="O86" i="30" s="1"/>
  <c r="H90" i="30"/>
  <c r="O90" i="30" s="1"/>
  <c r="AW13" i="17"/>
  <c r="AM13" i="17"/>
  <c r="AC10" i="17"/>
  <c r="B11" i="17"/>
  <c r="T13" i="17"/>
  <c r="K12" i="17"/>
  <c r="H115" i="30" l="1"/>
  <c r="H121" i="30"/>
  <c r="H120" i="30"/>
  <c r="H112" i="30"/>
  <c r="H111" i="30"/>
  <c r="H119" i="30"/>
  <c r="H117" i="30"/>
  <c r="H106" i="30"/>
  <c r="O106" i="30" s="1"/>
  <c r="H98" i="30"/>
  <c r="O98" i="30" s="1"/>
  <c r="H102" i="30"/>
  <c r="O102" i="30" s="1"/>
  <c r="H101" i="30"/>
  <c r="O101" i="30" s="1"/>
  <c r="H104" i="30"/>
  <c r="O104" i="30" s="1"/>
  <c r="AW14" i="17"/>
  <c r="AM14" i="17"/>
  <c r="AC11" i="17"/>
  <c r="B12" i="17"/>
  <c r="T14" i="17"/>
  <c r="K13" i="17"/>
  <c r="O112" i="30" l="1"/>
  <c r="H124" i="30"/>
  <c r="O124" i="30" s="1"/>
  <c r="O117" i="30"/>
  <c r="H129" i="30"/>
  <c r="O129" i="30" s="1"/>
  <c r="O120" i="30"/>
  <c r="H132" i="30"/>
  <c r="O132" i="30" s="1"/>
  <c r="O121" i="30"/>
  <c r="H133" i="30"/>
  <c r="O133" i="30" s="1"/>
  <c r="O119" i="30"/>
  <c r="H131" i="30"/>
  <c r="O131" i="30" s="1"/>
  <c r="O111" i="30"/>
  <c r="H123" i="30"/>
  <c r="O123" i="30" s="1"/>
  <c r="O115" i="30"/>
  <c r="H127" i="30"/>
  <c r="O127" i="30" s="1"/>
  <c r="H110" i="30"/>
  <c r="H113" i="30"/>
  <c r="H116" i="30"/>
  <c r="H114" i="30"/>
  <c r="H118" i="30"/>
  <c r="E134" i="31"/>
  <c r="L134" i="31" s="1"/>
  <c r="E134" i="32"/>
  <c r="K134" i="32" s="1"/>
  <c r="AW16" i="17"/>
  <c r="AM16" i="17"/>
  <c r="AC12" i="17"/>
  <c r="B13" i="17"/>
  <c r="K14" i="17"/>
  <c r="O113" i="30" l="1"/>
  <c r="H125" i="30"/>
  <c r="O125" i="30" s="1"/>
  <c r="O118" i="30"/>
  <c r="H130" i="30"/>
  <c r="O130" i="30" s="1"/>
  <c r="O110" i="30"/>
  <c r="H122" i="30"/>
  <c r="O122" i="30" s="1"/>
  <c r="O114" i="30"/>
  <c r="H126" i="30"/>
  <c r="O126" i="30" s="1"/>
  <c r="O116" i="30"/>
  <c r="H128" i="30"/>
  <c r="O128" i="30" s="1"/>
  <c r="H139" i="30"/>
  <c r="O139" i="30" s="1"/>
  <c r="H143" i="30"/>
  <c r="O143" i="30" s="1"/>
  <c r="H145" i="30"/>
  <c r="O145" i="30" s="1"/>
  <c r="H136" i="30"/>
  <c r="O136" i="30" s="1"/>
  <c r="H144" i="30"/>
  <c r="O144" i="30" s="1"/>
  <c r="H135" i="30"/>
  <c r="O135" i="30" s="1"/>
  <c r="H141" i="30"/>
  <c r="O141" i="30" s="1"/>
  <c r="E134" i="30"/>
  <c r="E135" i="32"/>
  <c r="K135" i="32" s="1"/>
  <c r="E135" i="31"/>
  <c r="L135" i="31" s="1"/>
  <c r="AC13" i="17"/>
  <c r="B14" i="17"/>
  <c r="T16" i="17"/>
  <c r="L134" i="30" l="1"/>
  <c r="E135" i="30"/>
  <c r="H140" i="30"/>
  <c r="O140" i="30" s="1"/>
  <c r="H137" i="30"/>
  <c r="O137" i="30" s="1"/>
  <c r="H142" i="30"/>
  <c r="O142" i="30" s="1"/>
  <c r="H138" i="30"/>
  <c r="O138" i="30" s="1"/>
  <c r="H134" i="30"/>
  <c r="O134" i="30" s="1"/>
  <c r="E136" i="31"/>
  <c r="L136" i="31" s="1"/>
  <c r="E136" i="32"/>
  <c r="K136" i="32" s="1"/>
  <c r="AC14" i="17"/>
  <c r="K16" i="17"/>
  <c r="L135" i="30" l="1"/>
  <c r="E136" i="30"/>
  <c r="E137" i="31"/>
  <c r="L137" i="31" s="1"/>
  <c r="E137" i="32"/>
  <c r="K137" i="32" s="1"/>
  <c r="B16" i="17"/>
  <c r="AC16" i="17" s="1"/>
  <c r="L136" i="30" l="1"/>
  <c r="E137" i="30"/>
  <c r="E138" i="32"/>
  <c r="K138" i="32" s="1"/>
  <c r="E138" i="31"/>
  <c r="L138" i="31" s="1"/>
  <c r="L137" i="30" l="1"/>
  <c r="E138" i="30"/>
  <c r="E139" i="32"/>
  <c r="K139" i="32" s="1"/>
  <c r="E139" i="31"/>
  <c r="L139" i="31" s="1"/>
  <c r="L138" i="30" l="1"/>
  <c r="E139" i="30"/>
  <c r="E140" i="31"/>
  <c r="L140" i="31" s="1"/>
  <c r="E140" i="32"/>
  <c r="K140" i="32" s="1"/>
  <c r="L139" i="30" l="1"/>
  <c r="E140" i="30"/>
  <c r="E141" i="32"/>
  <c r="K141" i="32" s="1"/>
  <c r="E141" i="31"/>
  <c r="L141" i="31" s="1"/>
  <c r="L140" i="30" l="1"/>
  <c r="E141" i="30"/>
  <c r="E142" i="32"/>
  <c r="K142" i="32" s="1"/>
  <c r="E142" i="31"/>
  <c r="L142" i="31" s="1"/>
  <c r="L141" i="30" l="1"/>
  <c r="E142" i="30"/>
  <c r="E143" i="32"/>
  <c r="K143" i="32" s="1"/>
  <c r="E143" i="31"/>
  <c r="L143" i="31" s="1"/>
  <c r="L142" i="30" l="1"/>
  <c r="E143" i="30"/>
  <c r="E144" i="32"/>
  <c r="K144" i="32" s="1"/>
  <c r="E144" i="31"/>
  <c r="L144" i="31" s="1"/>
  <c r="L143" i="30" l="1"/>
  <c r="E144" i="30"/>
  <c r="E145" i="32"/>
  <c r="K145" i="32" s="1"/>
  <c r="E145" i="31"/>
  <c r="L145" i="31" s="1"/>
  <c r="L144" i="30" l="1"/>
  <c r="E145" i="30"/>
  <c r="L145" i="30" s="1"/>
  <c r="AI3" i="1" l="1"/>
  <c r="AJ3" i="1"/>
  <c r="AI4" i="1"/>
  <c r="AJ4" i="1"/>
  <c r="AI5" i="1"/>
  <c r="AJ5" i="1"/>
  <c r="AI6" i="1"/>
  <c r="AJ6" i="1"/>
  <c r="AI7" i="1"/>
  <c r="AJ7" i="1"/>
  <c r="AI8" i="1"/>
  <c r="AJ8" i="1"/>
  <c r="AI9" i="1"/>
  <c r="AJ9" i="1"/>
  <c r="AI10" i="1"/>
  <c r="AJ10" i="1"/>
  <c r="AI11" i="1"/>
  <c r="AJ11" i="1"/>
  <c r="AI12" i="1"/>
  <c r="AJ12" i="1"/>
  <c r="AI13" i="1"/>
  <c r="AJ13" i="1"/>
  <c r="AI14" i="1"/>
  <c r="AJ14" i="1"/>
  <c r="F14" i="25" s="1"/>
  <c r="M14" i="25" s="1"/>
  <c r="Q14" i="25" s="1"/>
  <c r="AI15" i="1"/>
  <c r="AJ15" i="1"/>
  <c r="F15" i="25" s="1"/>
  <c r="M15" i="25" s="1"/>
  <c r="Q15" i="25" s="1"/>
  <c r="AI16" i="1"/>
  <c r="AJ16" i="1"/>
  <c r="F16" i="25" s="1"/>
  <c r="M16" i="25" s="1"/>
  <c r="Q16" i="25" s="1"/>
  <c r="AI17" i="1"/>
  <c r="AJ17" i="1"/>
  <c r="F17" i="25" s="1"/>
  <c r="M17" i="25" s="1"/>
  <c r="Q17" i="25" s="1"/>
  <c r="AI18" i="1"/>
  <c r="AJ18" i="1"/>
  <c r="F18" i="25" s="1"/>
  <c r="M18" i="25" s="1"/>
  <c r="Q18" i="25" s="1"/>
  <c r="AI19" i="1"/>
  <c r="AJ19" i="1"/>
  <c r="F19" i="25" s="1"/>
  <c r="M19" i="25" s="1"/>
  <c r="Q19" i="25" s="1"/>
  <c r="AI20" i="1"/>
  <c r="AJ20" i="1"/>
  <c r="F20" i="25" s="1"/>
  <c r="M20" i="25" s="1"/>
  <c r="Q20" i="25" s="1"/>
  <c r="AI21" i="1"/>
  <c r="AJ21" i="1"/>
  <c r="F21" i="25" s="1"/>
  <c r="M21" i="25" s="1"/>
  <c r="Q21" i="25" s="1"/>
  <c r="AI22" i="1"/>
  <c r="AJ22" i="1"/>
  <c r="F22" i="25" s="1"/>
  <c r="M22" i="25" s="1"/>
  <c r="Q22" i="25" s="1"/>
  <c r="AI23" i="1"/>
  <c r="AJ23" i="1"/>
  <c r="F23" i="25" s="1"/>
  <c r="M23" i="25" s="1"/>
  <c r="Q23" i="25" s="1"/>
  <c r="AI24" i="1"/>
  <c r="AJ24" i="1"/>
  <c r="F24" i="25" s="1"/>
  <c r="M24" i="25" s="1"/>
  <c r="Q24" i="25" s="1"/>
  <c r="AI25" i="1"/>
  <c r="AJ25" i="1"/>
  <c r="F25" i="25" s="1"/>
  <c r="M25" i="25" s="1"/>
  <c r="Q25" i="25" s="1"/>
  <c r="AI26" i="1"/>
  <c r="AJ26" i="1"/>
  <c r="F26" i="25" s="1"/>
  <c r="M26" i="25" s="1"/>
  <c r="Q26" i="25" s="1"/>
  <c r="AI27" i="1"/>
  <c r="AJ27" i="1"/>
  <c r="F27" i="25" s="1"/>
  <c r="M27" i="25" s="1"/>
  <c r="Q27" i="25" s="1"/>
  <c r="AI28" i="1"/>
  <c r="AJ28" i="1"/>
  <c r="F28" i="25" s="1"/>
  <c r="M28" i="25" s="1"/>
  <c r="Q28" i="25" s="1"/>
  <c r="AI29" i="1"/>
  <c r="AJ29" i="1"/>
  <c r="F29" i="25" s="1"/>
  <c r="M29" i="25" s="1"/>
  <c r="Q29" i="25" s="1"/>
  <c r="AI30" i="1"/>
  <c r="AJ30" i="1"/>
  <c r="F30" i="25" s="1"/>
  <c r="M30" i="25" s="1"/>
  <c r="Q30" i="25" s="1"/>
  <c r="AI31" i="1"/>
  <c r="AJ31" i="1"/>
  <c r="F31" i="25" s="1"/>
  <c r="M31" i="25" s="1"/>
  <c r="Q31" i="25" s="1"/>
  <c r="AI32" i="1"/>
  <c r="AJ32" i="1"/>
  <c r="F32" i="25" s="1"/>
  <c r="M32" i="25" s="1"/>
  <c r="Q32" i="25" s="1"/>
  <c r="AI33" i="1"/>
  <c r="AJ33" i="1"/>
  <c r="F33" i="25" s="1"/>
  <c r="M33" i="25" s="1"/>
  <c r="Q33" i="25" s="1"/>
  <c r="AI34" i="1"/>
  <c r="AJ34" i="1"/>
  <c r="F34" i="25" s="1"/>
  <c r="M34" i="25" s="1"/>
  <c r="Q34" i="25" s="1"/>
  <c r="AI35" i="1"/>
  <c r="AJ35" i="1"/>
  <c r="F35" i="25" s="1"/>
  <c r="M35" i="25" s="1"/>
  <c r="Q35" i="25" s="1"/>
  <c r="AI36" i="1"/>
  <c r="AJ36" i="1"/>
  <c r="F36" i="25" s="1"/>
  <c r="M36" i="25" s="1"/>
  <c r="Q36" i="25" s="1"/>
  <c r="AI37" i="1"/>
  <c r="AJ37" i="1"/>
  <c r="F37" i="25" s="1"/>
  <c r="M37" i="25" s="1"/>
  <c r="Q37" i="25" s="1"/>
  <c r="AI38" i="1"/>
  <c r="AJ38" i="1"/>
  <c r="F38" i="25" s="1"/>
  <c r="M38" i="25" s="1"/>
  <c r="Q38" i="25" s="1"/>
  <c r="AI39" i="1"/>
  <c r="AJ39" i="1"/>
  <c r="F39" i="25" s="1"/>
  <c r="M39" i="25" s="1"/>
  <c r="Q39" i="25" s="1"/>
  <c r="AI40" i="1"/>
  <c r="AJ40" i="1"/>
  <c r="F40" i="25" s="1"/>
  <c r="M40" i="25" s="1"/>
  <c r="Q40" i="25" s="1"/>
  <c r="AI41" i="1"/>
  <c r="AJ41" i="1"/>
  <c r="F41" i="25" s="1"/>
  <c r="M41" i="25" s="1"/>
  <c r="Q41" i="25" s="1"/>
  <c r="AI42" i="1"/>
  <c r="AJ42" i="1"/>
  <c r="F42" i="25" s="1"/>
  <c r="M42" i="25" s="1"/>
  <c r="Q42" i="25" s="1"/>
  <c r="AI43" i="1"/>
  <c r="AJ43" i="1"/>
  <c r="F43" i="25" s="1"/>
  <c r="M43" i="25" s="1"/>
  <c r="Q43" i="25" s="1"/>
  <c r="AI44" i="1"/>
  <c r="AJ44" i="1"/>
  <c r="F44" i="25" s="1"/>
  <c r="M44" i="25" s="1"/>
  <c r="Q44" i="25" s="1"/>
  <c r="AI45" i="1"/>
  <c r="AJ45" i="1"/>
  <c r="F45" i="25" s="1"/>
  <c r="M45" i="25" s="1"/>
  <c r="Q45" i="25" s="1"/>
  <c r="AI46" i="1"/>
  <c r="AJ46" i="1"/>
  <c r="F46" i="25" s="1"/>
  <c r="M46" i="25" s="1"/>
  <c r="Q46" i="25" s="1"/>
  <c r="AI47" i="1"/>
  <c r="AJ47" i="1"/>
  <c r="F47" i="25" s="1"/>
  <c r="M47" i="25" s="1"/>
  <c r="Q47" i="25" s="1"/>
  <c r="AI48" i="1"/>
  <c r="AJ48" i="1"/>
  <c r="F48" i="25" s="1"/>
  <c r="M48" i="25" s="1"/>
  <c r="Q48" i="25" s="1"/>
  <c r="AI49" i="1"/>
  <c r="AJ49" i="1"/>
  <c r="F49" i="25" s="1"/>
  <c r="M49" i="25" s="1"/>
  <c r="Q49" i="25" s="1"/>
  <c r="AI50" i="1"/>
  <c r="AJ50" i="1"/>
  <c r="F50" i="25" s="1"/>
  <c r="M50" i="25" s="1"/>
  <c r="Q50" i="25" s="1"/>
  <c r="AI51" i="1"/>
  <c r="AJ51" i="1"/>
  <c r="F51" i="25" s="1"/>
  <c r="M51" i="25" s="1"/>
  <c r="Q51" i="25" s="1"/>
  <c r="AI52" i="1"/>
  <c r="AJ52" i="1"/>
  <c r="F52" i="25" s="1"/>
  <c r="M52" i="25" s="1"/>
  <c r="Q52" i="25" s="1"/>
  <c r="AI53" i="1"/>
  <c r="AJ53" i="1"/>
  <c r="F53" i="25" s="1"/>
  <c r="M53" i="25" s="1"/>
  <c r="Q53" i="25" s="1"/>
  <c r="AI54" i="1"/>
  <c r="AJ54" i="1"/>
  <c r="F54" i="25" s="1"/>
  <c r="M54" i="25" s="1"/>
  <c r="Q54" i="25" s="1"/>
  <c r="AI55" i="1"/>
  <c r="AJ55" i="1"/>
  <c r="F55" i="25" s="1"/>
  <c r="M55" i="25" s="1"/>
  <c r="Q55" i="25" s="1"/>
  <c r="AI56" i="1"/>
  <c r="AJ56" i="1"/>
  <c r="F56" i="25" s="1"/>
  <c r="M56" i="25" s="1"/>
  <c r="Q56" i="25" s="1"/>
  <c r="AI57" i="1"/>
  <c r="AJ57" i="1"/>
  <c r="F57" i="25" s="1"/>
  <c r="M57" i="25" s="1"/>
  <c r="Q57" i="25" s="1"/>
  <c r="AI58" i="1"/>
  <c r="AJ58" i="1"/>
  <c r="F58" i="25" s="1"/>
  <c r="M58" i="25" s="1"/>
  <c r="Q58" i="25" s="1"/>
  <c r="AI59" i="1"/>
  <c r="AJ59" i="1"/>
  <c r="F59" i="25" s="1"/>
  <c r="M59" i="25" s="1"/>
  <c r="Q59" i="25" s="1"/>
  <c r="AI60" i="1"/>
  <c r="AJ60" i="1"/>
  <c r="F60" i="25" s="1"/>
  <c r="M60" i="25" s="1"/>
  <c r="Q60" i="25" s="1"/>
  <c r="AI61" i="1"/>
  <c r="AJ61" i="1"/>
  <c r="F61" i="25" s="1"/>
  <c r="M61" i="25" s="1"/>
  <c r="Q61" i="25" s="1"/>
  <c r="AI62" i="1"/>
  <c r="AJ62" i="1"/>
  <c r="F62" i="25" s="1"/>
  <c r="M62" i="25" s="1"/>
  <c r="Q62" i="25" s="1"/>
  <c r="AI63" i="1"/>
  <c r="AJ63" i="1"/>
  <c r="F63" i="25" s="1"/>
  <c r="M63" i="25" s="1"/>
  <c r="Q63" i="25" s="1"/>
  <c r="AI64" i="1"/>
  <c r="AJ64" i="1"/>
  <c r="F64" i="25" s="1"/>
  <c r="M64" i="25" s="1"/>
  <c r="Q64" i="25" s="1"/>
  <c r="AI65" i="1"/>
  <c r="AJ65" i="1"/>
  <c r="F65" i="25" s="1"/>
  <c r="M65" i="25" s="1"/>
  <c r="Q65" i="25" s="1"/>
  <c r="AI66" i="1"/>
  <c r="AJ66" i="1"/>
  <c r="F66" i="25" s="1"/>
  <c r="M66" i="25" s="1"/>
  <c r="Q66" i="25" s="1"/>
  <c r="AI67" i="1"/>
  <c r="AJ67" i="1"/>
  <c r="F67" i="25" s="1"/>
  <c r="M67" i="25" s="1"/>
  <c r="Q67" i="25" s="1"/>
  <c r="AI68" i="1"/>
  <c r="AJ68" i="1"/>
  <c r="F68" i="25" s="1"/>
  <c r="M68" i="25" s="1"/>
  <c r="Q68" i="25" s="1"/>
  <c r="AI69" i="1"/>
  <c r="AJ69" i="1"/>
  <c r="F69" i="25" s="1"/>
  <c r="M69" i="25" s="1"/>
  <c r="Q69" i="25" s="1"/>
  <c r="AI70" i="1"/>
  <c r="AJ70" i="1"/>
  <c r="F70" i="25" s="1"/>
  <c r="M70" i="25" s="1"/>
  <c r="Q70" i="25" s="1"/>
  <c r="AI71" i="1"/>
  <c r="AJ71" i="1"/>
  <c r="F71" i="25" s="1"/>
  <c r="M71" i="25" s="1"/>
  <c r="Q71" i="25" s="1"/>
  <c r="AI72" i="1"/>
  <c r="AJ72" i="1"/>
  <c r="F72" i="25" s="1"/>
  <c r="M72" i="25" s="1"/>
  <c r="Q72" i="25" s="1"/>
  <c r="AI73" i="1"/>
  <c r="AJ73" i="1"/>
  <c r="F73" i="25" s="1"/>
  <c r="M73" i="25" s="1"/>
  <c r="Q73" i="25" s="1"/>
  <c r="AI74" i="1"/>
  <c r="AJ74" i="1"/>
  <c r="F74" i="25" s="1"/>
  <c r="M74" i="25" s="1"/>
  <c r="Q74" i="25" s="1"/>
  <c r="AI75" i="1"/>
  <c r="AJ75" i="1"/>
  <c r="F75" i="25" s="1"/>
  <c r="M75" i="25" s="1"/>
  <c r="Q75" i="25" s="1"/>
  <c r="AI76" i="1"/>
  <c r="AJ76" i="1"/>
  <c r="F76" i="25" s="1"/>
  <c r="M76" i="25" s="1"/>
  <c r="Q76" i="25" s="1"/>
  <c r="AI77" i="1"/>
  <c r="AJ77" i="1"/>
  <c r="F77" i="25" s="1"/>
  <c r="M77" i="25" s="1"/>
  <c r="Q77" i="25" s="1"/>
  <c r="AI78" i="1"/>
  <c r="AJ78" i="1"/>
  <c r="F78" i="25" s="1"/>
  <c r="M78" i="25" s="1"/>
  <c r="Q78" i="25" s="1"/>
  <c r="AI79" i="1"/>
  <c r="AJ79" i="1"/>
  <c r="F79" i="25" s="1"/>
  <c r="M79" i="25" s="1"/>
  <c r="Q79" i="25" s="1"/>
  <c r="AI80" i="1"/>
  <c r="AJ80" i="1"/>
  <c r="F80" i="25" s="1"/>
  <c r="M80" i="25" s="1"/>
  <c r="Q80" i="25" s="1"/>
  <c r="AI81" i="1"/>
  <c r="AJ81" i="1"/>
  <c r="F81" i="25" s="1"/>
  <c r="M81" i="25" s="1"/>
  <c r="Q81" i="25" s="1"/>
  <c r="AI82" i="1"/>
  <c r="AJ82" i="1"/>
  <c r="F82" i="25" s="1"/>
  <c r="M82" i="25" s="1"/>
  <c r="Q82" i="25" s="1"/>
  <c r="AI83" i="1"/>
  <c r="AJ83" i="1"/>
  <c r="F83" i="25" s="1"/>
  <c r="M83" i="25" s="1"/>
  <c r="Q83" i="25" s="1"/>
  <c r="AI84" i="1"/>
  <c r="AJ84" i="1"/>
  <c r="F84" i="25" s="1"/>
  <c r="M84" i="25" s="1"/>
  <c r="Q84" i="25" s="1"/>
  <c r="AI85" i="1"/>
  <c r="AJ85" i="1"/>
  <c r="F85" i="25" s="1"/>
  <c r="M85" i="25" s="1"/>
  <c r="Q85" i="25" s="1"/>
  <c r="AI86" i="1"/>
  <c r="AJ86" i="1"/>
  <c r="F86" i="25" s="1"/>
  <c r="M86" i="25" s="1"/>
  <c r="Q86" i="25" s="1"/>
  <c r="AI87" i="1"/>
  <c r="AJ87" i="1"/>
  <c r="F87" i="25" s="1"/>
  <c r="M87" i="25" s="1"/>
  <c r="Q87" i="25" s="1"/>
  <c r="AI88" i="1"/>
  <c r="AJ88" i="1"/>
  <c r="F88" i="25" s="1"/>
  <c r="M88" i="25" s="1"/>
  <c r="Q88" i="25" s="1"/>
  <c r="AI89" i="1"/>
  <c r="AJ89" i="1"/>
  <c r="F89" i="25" s="1"/>
  <c r="M89" i="25" s="1"/>
  <c r="Q89" i="25" s="1"/>
  <c r="AI90" i="1"/>
  <c r="AJ90" i="1"/>
  <c r="F90" i="25" s="1"/>
  <c r="M90" i="25" s="1"/>
  <c r="Q90" i="25" s="1"/>
  <c r="AI91" i="1"/>
  <c r="AJ91" i="1"/>
  <c r="F91" i="25" s="1"/>
  <c r="M91" i="25" s="1"/>
  <c r="Q91" i="25" s="1"/>
  <c r="AI92" i="1"/>
  <c r="AJ92" i="1"/>
  <c r="F92" i="25" s="1"/>
  <c r="M92" i="25" s="1"/>
  <c r="Q92" i="25" s="1"/>
  <c r="AI93" i="1"/>
  <c r="AJ93" i="1"/>
  <c r="F93" i="25" s="1"/>
  <c r="M93" i="25" s="1"/>
  <c r="Q93" i="25" s="1"/>
  <c r="AI94" i="1"/>
  <c r="AJ94" i="1"/>
  <c r="F94" i="25" s="1"/>
  <c r="M94" i="25" s="1"/>
  <c r="Q94" i="25" s="1"/>
  <c r="AI95" i="1"/>
  <c r="AJ95" i="1"/>
  <c r="F95" i="25" s="1"/>
  <c r="M95" i="25" s="1"/>
  <c r="Q95" i="25" s="1"/>
  <c r="AI96" i="1"/>
  <c r="AJ96" i="1"/>
  <c r="F96" i="25" s="1"/>
  <c r="M96" i="25" s="1"/>
  <c r="Q96" i="25" s="1"/>
  <c r="AI97" i="1"/>
  <c r="AJ97" i="1"/>
  <c r="F97" i="25" s="1"/>
  <c r="M97" i="25" s="1"/>
  <c r="Q97" i="25" s="1"/>
  <c r="AI98" i="1"/>
  <c r="AJ98" i="1"/>
  <c r="F98" i="25" s="1"/>
  <c r="M98" i="25" s="1"/>
  <c r="Q98" i="25" s="1"/>
  <c r="AI99" i="1"/>
  <c r="AJ99" i="1"/>
  <c r="F99" i="25" s="1"/>
  <c r="M99" i="25" s="1"/>
  <c r="Q99" i="25" s="1"/>
  <c r="AI100" i="1"/>
  <c r="AJ100" i="1"/>
  <c r="F100" i="25" s="1"/>
  <c r="M100" i="25" s="1"/>
  <c r="Q100" i="25" s="1"/>
  <c r="AI101" i="1"/>
  <c r="AJ101" i="1"/>
  <c r="F101" i="25" s="1"/>
  <c r="M101" i="25" s="1"/>
  <c r="Q101" i="25" s="1"/>
  <c r="AI102" i="1"/>
  <c r="AJ102" i="1"/>
  <c r="F102" i="25" s="1"/>
  <c r="M102" i="25" s="1"/>
  <c r="Q102" i="25" s="1"/>
  <c r="AI103" i="1"/>
  <c r="AJ103" i="1"/>
  <c r="F103" i="25" s="1"/>
  <c r="M103" i="25" s="1"/>
  <c r="Q103" i="25" s="1"/>
  <c r="AI104" i="1"/>
  <c r="AJ104" i="1"/>
  <c r="F104" i="25" s="1"/>
  <c r="M104" i="25" s="1"/>
  <c r="Q104" i="25" s="1"/>
  <c r="AI105" i="1"/>
  <c r="AJ105" i="1"/>
  <c r="F105" i="25" s="1"/>
  <c r="M105" i="25" s="1"/>
  <c r="Q105" i="25" s="1"/>
  <c r="AI106" i="1"/>
  <c r="AJ106" i="1"/>
  <c r="F106" i="25" s="1"/>
  <c r="M106" i="25" s="1"/>
  <c r="Q106" i="25" s="1"/>
  <c r="AI107" i="1"/>
  <c r="AJ107" i="1"/>
  <c r="F107" i="25" s="1"/>
  <c r="M107" i="25" s="1"/>
  <c r="Q107" i="25" s="1"/>
  <c r="AI108" i="1"/>
  <c r="AJ108" i="1"/>
  <c r="F108" i="25" s="1"/>
  <c r="M108" i="25" s="1"/>
  <c r="Q108" i="25" s="1"/>
  <c r="AI109" i="1"/>
  <c r="AJ109" i="1"/>
  <c r="F109" i="25" s="1"/>
  <c r="M109" i="25" s="1"/>
  <c r="Q109" i="25" s="1"/>
  <c r="AI110" i="1"/>
  <c r="AJ110" i="1"/>
  <c r="F110" i="25" s="1"/>
  <c r="M110" i="25" s="1"/>
  <c r="Q110" i="25" s="1"/>
  <c r="AI111" i="1"/>
  <c r="AJ111" i="1"/>
  <c r="F111" i="25" s="1"/>
  <c r="M111" i="25" s="1"/>
  <c r="Q111" i="25" s="1"/>
  <c r="AI112" i="1"/>
  <c r="AJ112" i="1"/>
  <c r="F112" i="25" s="1"/>
  <c r="M112" i="25" s="1"/>
  <c r="Q112" i="25" s="1"/>
  <c r="AI113" i="1"/>
  <c r="AJ113" i="1"/>
  <c r="F113" i="25" s="1"/>
  <c r="M113" i="25" s="1"/>
  <c r="Q113" i="25" s="1"/>
  <c r="AI114" i="1"/>
  <c r="AJ114" i="1"/>
  <c r="F114" i="25" s="1"/>
  <c r="M114" i="25" s="1"/>
  <c r="Q114" i="25" s="1"/>
  <c r="AI115" i="1"/>
  <c r="AJ115" i="1"/>
  <c r="F115" i="25" s="1"/>
  <c r="M115" i="25" s="1"/>
  <c r="Q115" i="25" s="1"/>
  <c r="AI116" i="1"/>
  <c r="AJ116" i="1"/>
  <c r="F116" i="25" s="1"/>
  <c r="M116" i="25" s="1"/>
  <c r="Q116" i="25" s="1"/>
  <c r="AI117" i="1"/>
  <c r="AJ117" i="1"/>
  <c r="F117" i="25" s="1"/>
  <c r="M117" i="25" s="1"/>
  <c r="Q117" i="25" s="1"/>
  <c r="AI118" i="1"/>
  <c r="AJ118" i="1"/>
  <c r="F118" i="25" s="1"/>
  <c r="M118" i="25" s="1"/>
  <c r="Q118" i="25" s="1"/>
  <c r="AI119" i="1"/>
  <c r="AJ119" i="1"/>
  <c r="F119" i="25" s="1"/>
  <c r="M119" i="25" s="1"/>
  <c r="Q119" i="25" s="1"/>
  <c r="AI120" i="1"/>
  <c r="AJ120" i="1"/>
  <c r="F120" i="25" s="1"/>
  <c r="M120" i="25" s="1"/>
  <c r="Q120" i="25" s="1"/>
  <c r="AI121" i="1"/>
  <c r="AJ121" i="1"/>
  <c r="F121" i="25" s="1"/>
  <c r="M121" i="25" s="1"/>
  <c r="Q121" i="25" s="1"/>
  <c r="AJ2" i="1"/>
  <c r="AI2" i="1"/>
  <c r="H2" i="27" l="1"/>
  <c r="O2" i="27" s="1"/>
  <c r="H121" i="27"/>
  <c r="O121" i="27" s="1"/>
  <c r="H119" i="27"/>
  <c r="O119" i="27" s="1"/>
  <c r="H117" i="27"/>
  <c r="O117" i="27" s="1"/>
  <c r="H115" i="27"/>
  <c r="O115" i="27" s="1"/>
  <c r="H113" i="27"/>
  <c r="O113" i="27" s="1"/>
  <c r="H111" i="27"/>
  <c r="O111" i="27" s="1"/>
  <c r="H109" i="27"/>
  <c r="O109" i="27" s="1"/>
  <c r="H107" i="27"/>
  <c r="O107" i="27" s="1"/>
  <c r="H105" i="27"/>
  <c r="O105" i="27" s="1"/>
  <c r="H103" i="27"/>
  <c r="O103" i="27" s="1"/>
  <c r="H101" i="27"/>
  <c r="O101" i="27" s="1"/>
  <c r="H99" i="27"/>
  <c r="O99" i="27" s="1"/>
  <c r="H97" i="27"/>
  <c r="O97" i="27" s="1"/>
  <c r="H95" i="27"/>
  <c r="O95" i="27" s="1"/>
  <c r="H93" i="27"/>
  <c r="O93" i="27" s="1"/>
  <c r="H91" i="27"/>
  <c r="O91" i="27" s="1"/>
  <c r="H89" i="27"/>
  <c r="O89" i="27" s="1"/>
  <c r="H87" i="27"/>
  <c r="O87" i="27" s="1"/>
  <c r="H85" i="27"/>
  <c r="O85" i="27" s="1"/>
  <c r="H83" i="27"/>
  <c r="O83" i="27" s="1"/>
  <c r="H81" i="27"/>
  <c r="O81" i="27" s="1"/>
  <c r="H79" i="27"/>
  <c r="O79" i="27" s="1"/>
  <c r="H77" i="27"/>
  <c r="O77" i="27" s="1"/>
  <c r="H75" i="27"/>
  <c r="O75" i="27" s="1"/>
  <c r="H73" i="27"/>
  <c r="O73" i="27" s="1"/>
  <c r="H71" i="27"/>
  <c r="O71" i="27" s="1"/>
  <c r="H69" i="27"/>
  <c r="O69" i="27" s="1"/>
  <c r="H67" i="27"/>
  <c r="O67" i="27" s="1"/>
  <c r="H65" i="27"/>
  <c r="O65" i="27" s="1"/>
  <c r="H63" i="27"/>
  <c r="O63" i="27" s="1"/>
  <c r="H61" i="27"/>
  <c r="O61" i="27" s="1"/>
  <c r="H59" i="27"/>
  <c r="O59" i="27" s="1"/>
  <c r="H57" i="27"/>
  <c r="O57" i="27" s="1"/>
  <c r="H55" i="27"/>
  <c r="O55" i="27" s="1"/>
  <c r="H53" i="27"/>
  <c r="O53" i="27" s="1"/>
  <c r="H51" i="27"/>
  <c r="O51" i="27" s="1"/>
  <c r="H49" i="27"/>
  <c r="O49" i="27" s="1"/>
  <c r="H47" i="27"/>
  <c r="O47" i="27" s="1"/>
  <c r="H45" i="27"/>
  <c r="O45" i="27" s="1"/>
  <c r="H43" i="27"/>
  <c r="O43" i="27" s="1"/>
  <c r="H41" i="27"/>
  <c r="O41" i="27" s="1"/>
  <c r="H39" i="27"/>
  <c r="O39" i="27" s="1"/>
  <c r="H37" i="27"/>
  <c r="O37" i="27" s="1"/>
  <c r="H35" i="27"/>
  <c r="O35" i="27" s="1"/>
  <c r="H33" i="27"/>
  <c r="O33" i="27" s="1"/>
  <c r="H31" i="27"/>
  <c r="O31" i="27" s="1"/>
  <c r="H29" i="27"/>
  <c r="O29" i="27" s="1"/>
  <c r="H27" i="27"/>
  <c r="O27" i="27" s="1"/>
  <c r="H25" i="27"/>
  <c r="O25" i="27" s="1"/>
  <c r="H23" i="27"/>
  <c r="O23" i="27" s="1"/>
  <c r="H21" i="27"/>
  <c r="O21" i="27" s="1"/>
  <c r="H19" i="27"/>
  <c r="O19" i="27" s="1"/>
  <c r="H17" i="27"/>
  <c r="O17" i="27" s="1"/>
  <c r="H15" i="27"/>
  <c r="O15" i="27" s="1"/>
  <c r="H13" i="27"/>
  <c r="O13" i="27" s="1"/>
  <c r="H11" i="27"/>
  <c r="O11" i="27" s="1"/>
  <c r="H9" i="27"/>
  <c r="O9" i="27" s="1"/>
  <c r="H7" i="27"/>
  <c r="O7" i="27" s="1"/>
  <c r="H5" i="27"/>
  <c r="O5" i="27" s="1"/>
  <c r="H3" i="27"/>
  <c r="O3" i="27" s="1"/>
  <c r="H120" i="27"/>
  <c r="O120" i="27" s="1"/>
  <c r="H118" i="27"/>
  <c r="O118" i="27" s="1"/>
  <c r="H116" i="27"/>
  <c r="O116" i="27" s="1"/>
  <c r="H114" i="27"/>
  <c r="O114" i="27" s="1"/>
  <c r="H112" i="27"/>
  <c r="O112" i="27" s="1"/>
  <c r="H110" i="27"/>
  <c r="O110" i="27" s="1"/>
  <c r="H108" i="27"/>
  <c r="O108" i="27" s="1"/>
  <c r="H106" i="27"/>
  <c r="O106" i="27" s="1"/>
  <c r="H104" i="27"/>
  <c r="O104" i="27" s="1"/>
  <c r="H102" i="27"/>
  <c r="O102" i="27" s="1"/>
  <c r="H100" i="27"/>
  <c r="O100" i="27" s="1"/>
  <c r="H98" i="27"/>
  <c r="O98" i="27" s="1"/>
  <c r="H96" i="27"/>
  <c r="O96" i="27" s="1"/>
  <c r="H94" i="27"/>
  <c r="O94" i="27" s="1"/>
  <c r="H92" i="27"/>
  <c r="O92" i="27" s="1"/>
  <c r="H90" i="27"/>
  <c r="O90" i="27" s="1"/>
  <c r="H88" i="27"/>
  <c r="O88" i="27" s="1"/>
  <c r="H86" i="27"/>
  <c r="O86" i="27" s="1"/>
  <c r="H84" i="27"/>
  <c r="O84" i="27" s="1"/>
  <c r="H82" i="27"/>
  <c r="O82" i="27" s="1"/>
  <c r="H80" i="27"/>
  <c r="O80" i="27" s="1"/>
  <c r="H78" i="27"/>
  <c r="O78" i="27" s="1"/>
  <c r="H76" i="27"/>
  <c r="O76" i="27" s="1"/>
  <c r="H74" i="27"/>
  <c r="O74" i="27" s="1"/>
  <c r="H72" i="27"/>
  <c r="O72" i="27" s="1"/>
  <c r="H70" i="27"/>
  <c r="O70" i="27" s="1"/>
  <c r="H68" i="27"/>
  <c r="O68" i="27" s="1"/>
  <c r="H66" i="27"/>
  <c r="O66" i="27" s="1"/>
  <c r="H64" i="27"/>
  <c r="O64" i="27" s="1"/>
  <c r="H62" i="27"/>
  <c r="O62" i="27" s="1"/>
  <c r="H60" i="27"/>
  <c r="O60" i="27" s="1"/>
  <c r="H58" i="27"/>
  <c r="O58" i="27" s="1"/>
  <c r="H56" i="27"/>
  <c r="O56" i="27" s="1"/>
  <c r="H54" i="27"/>
  <c r="O54" i="27" s="1"/>
  <c r="H52" i="27"/>
  <c r="O52" i="27" s="1"/>
  <c r="H50" i="27"/>
  <c r="O50" i="27" s="1"/>
  <c r="H48" i="27"/>
  <c r="O48" i="27" s="1"/>
  <c r="H46" i="27"/>
  <c r="O46" i="27" s="1"/>
  <c r="H44" i="27"/>
  <c r="O44" i="27" s="1"/>
  <c r="H42" i="27"/>
  <c r="O42" i="27" s="1"/>
  <c r="H40" i="27"/>
  <c r="O40" i="27" s="1"/>
  <c r="H38" i="27"/>
  <c r="O38" i="27" s="1"/>
  <c r="H36" i="27"/>
  <c r="O36" i="27" s="1"/>
  <c r="H34" i="27"/>
  <c r="O34" i="27" s="1"/>
  <c r="H32" i="27"/>
  <c r="O32" i="27" s="1"/>
  <c r="H30" i="27"/>
  <c r="O30" i="27" s="1"/>
  <c r="H28" i="27"/>
  <c r="O28" i="27" s="1"/>
  <c r="H26" i="27"/>
  <c r="O26" i="27" s="1"/>
  <c r="H24" i="27"/>
  <c r="O24" i="27" s="1"/>
  <c r="H22" i="27"/>
  <c r="O22" i="27" s="1"/>
  <c r="H20" i="27"/>
  <c r="O20" i="27" s="1"/>
  <c r="H18" i="27"/>
  <c r="O18" i="27" s="1"/>
  <c r="H16" i="27"/>
  <c r="O16" i="27" s="1"/>
  <c r="H14" i="27"/>
  <c r="O14" i="27" s="1"/>
  <c r="H12" i="27"/>
  <c r="O12" i="27" s="1"/>
  <c r="H10" i="27"/>
  <c r="O10" i="27" s="1"/>
  <c r="H8" i="27"/>
  <c r="O8" i="27" s="1"/>
  <c r="H6" i="27"/>
  <c r="O6" i="27" s="1"/>
  <c r="H4" i="27"/>
  <c r="O4" i="27" s="1"/>
  <c r="AN2" i="1"/>
  <c r="AN121" i="1"/>
  <c r="AN119" i="1"/>
  <c r="AN117" i="1"/>
  <c r="AN115" i="1"/>
  <c r="AN113" i="1"/>
  <c r="AN111" i="1"/>
  <c r="AN109" i="1"/>
  <c r="AN107" i="1"/>
  <c r="AN105" i="1"/>
  <c r="AN103" i="1"/>
  <c r="AN101" i="1"/>
  <c r="AN99" i="1"/>
  <c r="AN97" i="1"/>
  <c r="AN95" i="1"/>
  <c r="AN93" i="1"/>
  <c r="AN91" i="1"/>
  <c r="AN89" i="1"/>
  <c r="AN87" i="1"/>
  <c r="AN85" i="1"/>
  <c r="AN83" i="1"/>
  <c r="AN81" i="1"/>
  <c r="AN79" i="1"/>
  <c r="AN77" i="1"/>
  <c r="AN75" i="1"/>
  <c r="AN73" i="1"/>
  <c r="AN71" i="1"/>
  <c r="AN69" i="1"/>
  <c r="AN67" i="1"/>
  <c r="AN65" i="1"/>
  <c r="AN63" i="1"/>
  <c r="AN61" i="1"/>
  <c r="AN59" i="1"/>
  <c r="AN57" i="1"/>
  <c r="AN55" i="1"/>
  <c r="AN53" i="1"/>
  <c r="AN51" i="1"/>
  <c r="AN49" i="1"/>
  <c r="AN47" i="1"/>
  <c r="AN45" i="1"/>
  <c r="AN43" i="1"/>
  <c r="AN41" i="1"/>
  <c r="AN39" i="1"/>
  <c r="AN37" i="1"/>
  <c r="AN35" i="1"/>
  <c r="AN33" i="1"/>
  <c r="AN31" i="1"/>
  <c r="AN29" i="1"/>
  <c r="AN27" i="1"/>
  <c r="AN25" i="1"/>
  <c r="AN23" i="1"/>
  <c r="AN21" i="1"/>
  <c r="AN19" i="1"/>
  <c r="AN17" i="1"/>
  <c r="AN15" i="1"/>
  <c r="AN13" i="1"/>
  <c r="AN11" i="1"/>
  <c r="AN9" i="1"/>
  <c r="AN7" i="1"/>
  <c r="AN5" i="1"/>
  <c r="AN3" i="1"/>
  <c r="AN120" i="1"/>
  <c r="AN118" i="1"/>
  <c r="AN116" i="1"/>
  <c r="AN114" i="1"/>
  <c r="AN112" i="1"/>
  <c r="AN110" i="1"/>
  <c r="AN108" i="1"/>
  <c r="AN106" i="1"/>
  <c r="AN104" i="1"/>
  <c r="AN102" i="1"/>
  <c r="AN100" i="1"/>
  <c r="AN98" i="1"/>
  <c r="AN96" i="1"/>
  <c r="AN94" i="1"/>
  <c r="AN92" i="1"/>
  <c r="AN90" i="1"/>
  <c r="AN88" i="1"/>
  <c r="AN86" i="1"/>
  <c r="AN84" i="1"/>
  <c r="AN82" i="1"/>
  <c r="AN80" i="1"/>
  <c r="AN78" i="1"/>
  <c r="AN76" i="1"/>
  <c r="AN74" i="1"/>
  <c r="AN72" i="1"/>
  <c r="AN70" i="1"/>
  <c r="AN68" i="1"/>
  <c r="AN66" i="1"/>
  <c r="AN64" i="1"/>
  <c r="AN62" i="1"/>
  <c r="AN60" i="1"/>
  <c r="AN58" i="1"/>
  <c r="AN56" i="1"/>
  <c r="AN54" i="1"/>
  <c r="AN52" i="1"/>
  <c r="AN50" i="1"/>
  <c r="AN48" i="1"/>
  <c r="AN46" i="1"/>
  <c r="AN44" i="1"/>
  <c r="AN42" i="1"/>
  <c r="AN40" i="1"/>
  <c r="AN38" i="1"/>
  <c r="AN36" i="1"/>
  <c r="AN34" i="1"/>
  <c r="AN32" i="1"/>
  <c r="AN30" i="1"/>
  <c r="AN28" i="1"/>
  <c r="AN26" i="1"/>
  <c r="AN24" i="1"/>
  <c r="AN22" i="1"/>
  <c r="AN20" i="1"/>
  <c r="AN18" i="1"/>
  <c r="AN16" i="1"/>
  <c r="AN14" i="1"/>
  <c r="AN12" i="1"/>
  <c r="AN10" i="1"/>
  <c r="AN8" i="1"/>
  <c r="AN6" i="1"/>
  <c r="AN4" i="1"/>
  <c r="AM120" i="1"/>
  <c r="AM116" i="1"/>
  <c r="AM112" i="1"/>
  <c r="AM108" i="1"/>
  <c r="Q108" i="27" s="1"/>
  <c r="AM104" i="1"/>
  <c r="AM100" i="1"/>
  <c r="AM96" i="1"/>
  <c r="AM92" i="1"/>
  <c r="Q92" i="27" s="1"/>
  <c r="AM88" i="1"/>
  <c r="AM84" i="1"/>
  <c r="AM80" i="1"/>
  <c r="AM76" i="1"/>
  <c r="Q76" i="27" s="1"/>
  <c r="AM72" i="1"/>
  <c r="AM68" i="1"/>
  <c r="AM64" i="1"/>
  <c r="AM60" i="1"/>
  <c r="Q60" i="27" s="1"/>
  <c r="AM58" i="1"/>
  <c r="Q58" i="27" s="1"/>
  <c r="AM54" i="1"/>
  <c r="AM50" i="1"/>
  <c r="Q50" i="27" s="1"/>
  <c r="AM46" i="1"/>
  <c r="Q46" i="27" s="1"/>
  <c r="AM40" i="1"/>
  <c r="AM22" i="1"/>
  <c r="AM118" i="1"/>
  <c r="Q118" i="27" s="1"/>
  <c r="AM114" i="1"/>
  <c r="Q114" i="27" s="1"/>
  <c r="AM110" i="1"/>
  <c r="AM106" i="1"/>
  <c r="AM102" i="1"/>
  <c r="Q102" i="27" s="1"/>
  <c r="AM98" i="1"/>
  <c r="Q98" i="27" s="1"/>
  <c r="AM94" i="1"/>
  <c r="AM90" i="1"/>
  <c r="AM86" i="1"/>
  <c r="Q86" i="27" s="1"/>
  <c r="AM82" i="1"/>
  <c r="Q82" i="27" s="1"/>
  <c r="AM78" i="1"/>
  <c r="AM74" i="1"/>
  <c r="AM70" i="1"/>
  <c r="Q70" i="27" s="1"/>
  <c r="AM66" i="1"/>
  <c r="Q66" i="27" s="1"/>
  <c r="AM62" i="1"/>
  <c r="AM56" i="1"/>
  <c r="Q56" i="27" s="1"/>
  <c r="AM52" i="1"/>
  <c r="AM48" i="1"/>
  <c r="AM44" i="1"/>
  <c r="AM42" i="1"/>
  <c r="AM38" i="1"/>
  <c r="Q38" i="27" s="1"/>
  <c r="AM36" i="1"/>
  <c r="Q36" i="27" s="1"/>
  <c r="AM34" i="1"/>
  <c r="Q34" i="27" s="1"/>
  <c r="AM32" i="1"/>
  <c r="Q32" i="27" s="1"/>
  <c r="AM30" i="1"/>
  <c r="Q30" i="27" s="1"/>
  <c r="AM28" i="1"/>
  <c r="Q28" i="27" s="1"/>
  <c r="AM26" i="1"/>
  <c r="Q26" i="27" s="1"/>
  <c r="AM24" i="1"/>
  <c r="Q24" i="27" s="1"/>
  <c r="AM20" i="1"/>
  <c r="AM18" i="1"/>
  <c r="Q18" i="27" s="1"/>
  <c r="AM16" i="1"/>
  <c r="AM14" i="1"/>
  <c r="AM12" i="1"/>
  <c r="AM10" i="1"/>
  <c r="Q10" i="27" s="1"/>
  <c r="AM8" i="1"/>
  <c r="AM6" i="1"/>
  <c r="AM4" i="1"/>
  <c r="AM121" i="1"/>
  <c r="AM119" i="1"/>
  <c r="AM117" i="1"/>
  <c r="AM115" i="1"/>
  <c r="Q115" i="27" s="1"/>
  <c r="AM113" i="1"/>
  <c r="AM111" i="1"/>
  <c r="AM109" i="1"/>
  <c r="AM107" i="1"/>
  <c r="Q107" i="27" s="1"/>
  <c r="AM105" i="1"/>
  <c r="AM103" i="1"/>
  <c r="AM101" i="1"/>
  <c r="AM99" i="1"/>
  <c r="Q99" i="27" s="1"/>
  <c r="AM97" i="1"/>
  <c r="AM95" i="1"/>
  <c r="AM93" i="1"/>
  <c r="AM91" i="1"/>
  <c r="Q91" i="27" s="1"/>
  <c r="AM89" i="1"/>
  <c r="AM87" i="1"/>
  <c r="AM85" i="1"/>
  <c r="AM83" i="1"/>
  <c r="Q83" i="27" s="1"/>
  <c r="AM81" i="1"/>
  <c r="AM79" i="1"/>
  <c r="AM77" i="1"/>
  <c r="AM75" i="1"/>
  <c r="Q75" i="27" s="1"/>
  <c r="AM73" i="1"/>
  <c r="AM71" i="1"/>
  <c r="AM69" i="1"/>
  <c r="AM67" i="1"/>
  <c r="Q67" i="27" s="1"/>
  <c r="AM65" i="1"/>
  <c r="AM63" i="1"/>
  <c r="AM61" i="1"/>
  <c r="AM59" i="1"/>
  <c r="Q59" i="27" s="1"/>
  <c r="AM57" i="1"/>
  <c r="AM55" i="1"/>
  <c r="AM53" i="1"/>
  <c r="AM51" i="1"/>
  <c r="Q51" i="27" s="1"/>
  <c r="AM49" i="1"/>
  <c r="AM47" i="1"/>
  <c r="AM45" i="1"/>
  <c r="AM43" i="1"/>
  <c r="Q43" i="27" s="1"/>
  <c r="AM41" i="1"/>
  <c r="AM39" i="1"/>
  <c r="AM37" i="1"/>
  <c r="AM35" i="1"/>
  <c r="Q35" i="27" s="1"/>
  <c r="AM33" i="1"/>
  <c r="AM31" i="1"/>
  <c r="AM29" i="1"/>
  <c r="AM27" i="1"/>
  <c r="Q27" i="27" s="1"/>
  <c r="AM25" i="1"/>
  <c r="AM23" i="1"/>
  <c r="AM21" i="1"/>
  <c r="AM19" i="1"/>
  <c r="Q19" i="27" s="1"/>
  <c r="AM17" i="1"/>
  <c r="AM15" i="1"/>
  <c r="AM13" i="1"/>
  <c r="AM11" i="1"/>
  <c r="Q11" i="27" s="1"/>
  <c r="AM9" i="1"/>
  <c r="AM7" i="1"/>
  <c r="AM5" i="1"/>
  <c r="AM3" i="1"/>
  <c r="Q3" i="27" s="1"/>
  <c r="AM2" i="1"/>
  <c r="Q2" i="27" s="1"/>
  <c r="AG11" i="4"/>
  <c r="AG7" i="4"/>
  <c r="AG15" i="4"/>
  <c r="AG19" i="4"/>
  <c r="AG23" i="4"/>
  <c r="AG22" i="4"/>
  <c r="AG14" i="4"/>
  <c r="AG6" i="4"/>
  <c r="AG5" i="4"/>
  <c r="AG13" i="4"/>
  <c r="AG18" i="4"/>
  <c r="AG10" i="4"/>
  <c r="AG21" i="4"/>
  <c r="AG17" i="4"/>
  <c r="AG9" i="4"/>
  <c r="AG24" i="4"/>
  <c r="AG20" i="4"/>
  <c r="AG16" i="4"/>
  <c r="AG12" i="4"/>
  <c r="AG8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Q42" i="27" l="1"/>
  <c r="Q74" i="27"/>
  <c r="Q90" i="27"/>
  <c r="Q106" i="27"/>
  <c r="Q9" i="27"/>
  <c r="Q17" i="27"/>
  <c r="Q25" i="27"/>
  <c r="Q33" i="27"/>
  <c r="Q41" i="27"/>
  <c r="Q49" i="27"/>
  <c r="Q57" i="27"/>
  <c r="Q65" i="27"/>
  <c r="Q73" i="27"/>
  <c r="Q81" i="27"/>
  <c r="Q89" i="27"/>
  <c r="Q97" i="27"/>
  <c r="Q105" i="27"/>
  <c r="Q113" i="27"/>
  <c r="Q121" i="27"/>
  <c r="Q48" i="27"/>
  <c r="Q64" i="27"/>
  <c r="Q80" i="27"/>
  <c r="Q96" i="27"/>
  <c r="Q112" i="27"/>
  <c r="Q6" i="27"/>
  <c r="Q14" i="27"/>
  <c r="Q22" i="27"/>
  <c r="Q54" i="27"/>
  <c r="Q7" i="27"/>
  <c r="Q15" i="27"/>
  <c r="Q23" i="27"/>
  <c r="Q31" i="27"/>
  <c r="Q39" i="27"/>
  <c r="Q47" i="27"/>
  <c r="Q55" i="27"/>
  <c r="Q63" i="27"/>
  <c r="Q71" i="27"/>
  <c r="Q79" i="27"/>
  <c r="Q87" i="27"/>
  <c r="Q95" i="27"/>
  <c r="Q103" i="27"/>
  <c r="Q111" i="27"/>
  <c r="Q119" i="27"/>
  <c r="Q8" i="27"/>
  <c r="Q16" i="27"/>
  <c r="Q62" i="27"/>
  <c r="Q78" i="27"/>
  <c r="Q94" i="27"/>
  <c r="Q110" i="27"/>
  <c r="Q40" i="27"/>
  <c r="Q72" i="27"/>
  <c r="Q88" i="27"/>
  <c r="Q104" i="27"/>
  <c r="Q120" i="27"/>
  <c r="Q4" i="27"/>
  <c r="Q12" i="27"/>
  <c r="Q20" i="27"/>
  <c r="Q52" i="27"/>
  <c r="Q5" i="27"/>
  <c r="Q13" i="27"/>
  <c r="Q21" i="27"/>
  <c r="Q29" i="27"/>
  <c r="Q37" i="27"/>
  <c r="Q45" i="27"/>
  <c r="Q53" i="27"/>
  <c r="Q61" i="27"/>
  <c r="Q69" i="27"/>
  <c r="Q77" i="27"/>
  <c r="Q85" i="27"/>
  <c r="Q93" i="27"/>
  <c r="Q101" i="27"/>
  <c r="Q109" i="27"/>
  <c r="Q117" i="27"/>
  <c r="Q68" i="27"/>
  <c r="Q84" i="27"/>
  <c r="Q100" i="27"/>
  <c r="Q116" i="27"/>
  <c r="Q44" i="27"/>
  <c r="U62" i="4"/>
  <c r="U65" i="4"/>
  <c r="Z61" i="4"/>
  <c r="AA70" i="4"/>
  <c r="AA66" i="4"/>
  <c r="AA64" i="4"/>
  <c r="V66" i="4"/>
  <c r="AA68" i="4"/>
  <c r="V69" i="4"/>
  <c r="U63" i="4"/>
  <c r="U64" i="4"/>
  <c r="U69" i="4"/>
  <c r="AA67" i="4"/>
  <c r="AA63" i="4"/>
  <c r="V64" i="4"/>
  <c r="V70" i="4"/>
  <c r="AA72" i="4"/>
  <c r="V61" i="4"/>
  <c r="U67" i="4"/>
  <c r="U68" i="4"/>
  <c r="U66" i="4"/>
  <c r="AA65" i="4"/>
  <c r="AA71" i="4"/>
  <c r="V72" i="4"/>
  <c r="V67" i="4"/>
  <c r="V68" i="4"/>
  <c r="U71" i="4"/>
  <c r="U72" i="4"/>
  <c r="U70" i="4"/>
  <c r="AA62" i="4"/>
  <c r="AA69" i="4"/>
  <c r="V63" i="4"/>
  <c r="V62" i="4"/>
  <c r="V71" i="4"/>
  <c r="V65" i="4"/>
  <c r="AG28" i="4"/>
  <c r="AG26" i="4"/>
  <c r="AG55" i="4"/>
  <c r="AA61" i="4"/>
  <c r="AG53" i="4"/>
  <c r="Z63" i="4"/>
  <c r="Z68" i="4"/>
  <c r="Z67" i="4"/>
  <c r="Z66" i="4"/>
  <c r="Z72" i="4"/>
  <c r="Z71" i="4"/>
  <c r="Z70" i="4"/>
  <c r="Z62" i="4"/>
  <c r="Z65" i="4"/>
  <c r="Z69" i="4"/>
  <c r="Z64" i="4"/>
  <c r="F3" i="30" l="1"/>
  <c r="H3" i="31"/>
  <c r="F8" i="30"/>
  <c r="M8" i="30" s="1"/>
  <c r="Q8" i="30" s="1"/>
  <c r="H8" i="31"/>
  <c r="F10" i="30"/>
  <c r="M10" i="30" s="1"/>
  <c r="Q10" i="30" s="1"/>
  <c r="H10" i="31"/>
  <c r="F12" i="30"/>
  <c r="M12" i="30" s="1"/>
  <c r="Q12" i="30" s="1"/>
  <c r="H12" i="31"/>
  <c r="F9" i="30"/>
  <c r="F21" i="30" s="1"/>
  <c r="H9" i="31"/>
  <c r="F4" i="30"/>
  <c r="M4" i="30" s="1"/>
  <c r="Q4" i="30" s="1"/>
  <c r="H4" i="31"/>
  <c r="F13" i="30"/>
  <c r="M13" i="30" s="1"/>
  <c r="Q13" i="30" s="1"/>
  <c r="H13" i="31"/>
  <c r="F11" i="30"/>
  <c r="M11" i="30" s="1"/>
  <c r="Q11" i="30" s="1"/>
  <c r="H11" i="31"/>
  <c r="F6" i="30"/>
  <c r="F18" i="30" s="1"/>
  <c r="H6" i="31"/>
  <c r="F5" i="30"/>
  <c r="M5" i="30" s="1"/>
  <c r="Q5" i="30" s="1"/>
  <c r="H5" i="31"/>
  <c r="F7" i="30"/>
  <c r="M7" i="30" s="1"/>
  <c r="Q7" i="30" s="1"/>
  <c r="H7" i="31"/>
  <c r="F2" i="30"/>
  <c r="F14" i="30" s="1"/>
  <c r="M14" i="30" s="1"/>
  <c r="Q14" i="30" s="1"/>
  <c r="H2" i="31"/>
  <c r="M3" i="30"/>
  <c r="Q3" i="30" s="1"/>
  <c r="I16" i="31"/>
  <c r="P16" i="31" s="1"/>
  <c r="G14" i="32"/>
  <c r="M14" i="32" s="1"/>
  <c r="G23" i="32"/>
  <c r="M23" i="32" s="1"/>
  <c r="F17" i="32"/>
  <c r="L17" i="32" s="1"/>
  <c r="I22" i="31"/>
  <c r="P22" i="31" s="1"/>
  <c r="G20" i="32"/>
  <c r="M20" i="32" s="1"/>
  <c r="F16" i="32"/>
  <c r="L16" i="32" s="1"/>
  <c r="G19" i="32"/>
  <c r="M19" i="32" s="1"/>
  <c r="I25" i="31"/>
  <c r="P25" i="31" s="1"/>
  <c r="G25" i="32"/>
  <c r="M25" i="32" s="1"/>
  <c r="I24" i="31"/>
  <c r="P24" i="31" s="1"/>
  <c r="I23" i="31"/>
  <c r="P23" i="31" s="1"/>
  <c r="G15" i="32"/>
  <c r="M15" i="32" s="1"/>
  <c r="G17" i="32"/>
  <c r="M17" i="32" s="1"/>
  <c r="G18" i="32"/>
  <c r="M18" i="32" s="1"/>
  <c r="F25" i="32"/>
  <c r="L25" i="32" s="1"/>
  <c r="I15" i="31"/>
  <c r="P15" i="31" s="1"/>
  <c r="F22" i="32"/>
  <c r="L22" i="32" s="1"/>
  <c r="F23" i="32"/>
  <c r="L23" i="32" s="1"/>
  <c r="I18" i="31"/>
  <c r="P18" i="31" s="1"/>
  <c r="F15" i="32"/>
  <c r="L15" i="32" s="1"/>
  <c r="I20" i="31"/>
  <c r="P20" i="31" s="1"/>
  <c r="F24" i="32"/>
  <c r="L24" i="32" s="1"/>
  <c r="I19" i="31"/>
  <c r="P19" i="31" s="1"/>
  <c r="F18" i="32"/>
  <c r="L18" i="32" s="1"/>
  <c r="I21" i="31"/>
  <c r="P21" i="31" s="1"/>
  <c r="I17" i="31"/>
  <c r="P17" i="31" s="1"/>
  <c r="F19" i="30" l="1"/>
  <c r="F31" i="30" s="1"/>
  <c r="M31" i="30" s="1"/>
  <c r="Q31" i="30" s="1"/>
  <c r="M6" i="30"/>
  <c r="Q6" i="30" s="1"/>
  <c r="F25" i="30"/>
  <c r="F37" i="30" s="1"/>
  <c r="M37" i="30" s="1"/>
  <c r="Q37" i="30" s="1"/>
  <c r="F24" i="30"/>
  <c r="M24" i="30" s="1"/>
  <c r="Q24" i="30" s="1"/>
  <c r="F23" i="30"/>
  <c r="M23" i="30" s="1"/>
  <c r="Q23" i="30" s="1"/>
  <c r="F17" i="30"/>
  <c r="M17" i="30" s="1"/>
  <c r="Q17" i="30" s="1"/>
  <c r="M9" i="30"/>
  <c r="Q9" i="30" s="1"/>
  <c r="F16" i="30"/>
  <c r="M16" i="30" s="1"/>
  <c r="Q16" i="30" s="1"/>
  <c r="F15" i="30"/>
  <c r="F27" i="30" s="1"/>
  <c r="M27" i="30" s="1"/>
  <c r="Q27" i="30" s="1"/>
  <c r="M2" i="30"/>
  <c r="Q2" i="30" s="1"/>
  <c r="F22" i="30"/>
  <c r="F34" i="30" s="1"/>
  <c r="M34" i="30" s="1"/>
  <c r="Q34" i="30" s="1"/>
  <c r="F20" i="30"/>
  <c r="M20" i="30" s="1"/>
  <c r="Q20" i="30" s="1"/>
  <c r="O18" i="32"/>
  <c r="O23" i="32"/>
  <c r="O15" i="32"/>
  <c r="F33" i="30"/>
  <c r="M33" i="30" s="1"/>
  <c r="Q33" i="30" s="1"/>
  <c r="M21" i="30"/>
  <c r="Q21" i="30" s="1"/>
  <c r="F30" i="30"/>
  <c r="M30" i="30" s="1"/>
  <c r="Q30" i="30" s="1"/>
  <c r="M18" i="30"/>
  <c r="Q18" i="30" s="1"/>
  <c r="O25" i="32"/>
  <c r="O17" i="32"/>
  <c r="F26" i="30"/>
  <c r="O12" i="31"/>
  <c r="Q12" i="31" s="1"/>
  <c r="H24" i="31"/>
  <c r="O5" i="31"/>
  <c r="Q5" i="31" s="1"/>
  <c r="H17" i="31"/>
  <c r="O11" i="31"/>
  <c r="Q11" i="31" s="1"/>
  <c r="H23" i="31"/>
  <c r="O4" i="31"/>
  <c r="Q4" i="31" s="1"/>
  <c r="H16" i="31"/>
  <c r="O8" i="31"/>
  <c r="Q8" i="31" s="1"/>
  <c r="H20" i="31"/>
  <c r="O9" i="31"/>
  <c r="Q9" i="31" s="1"/>
  <c r="H21" i="31"/>
  <c r="O7" i="31"/>
  <c r="Q7" i="31" s="1"/>
  <c r="H19" i="31"/>
  <c r="O6" i="31"/>
  <c r="Q6" i="31" s="1"/>
  <c r="H18" i="31"/>
  <c r="O13" i="31"/>
  <c r="Q13" i="31" s="1"/>
  <c r="H25" i="31"/>
  <c r="O10" i="31"/>
  <c r="Q10" i="31" s="1"/>
  <c r="H22" i="31"/>
  <c r="O3" i="31"/>
  <c r="Q3" i="31" s="1"/>
  <c r="H15" i="31"/>
  <c r="O2" i="31"/>
  <c r="Q2" i="31" s="1"/>
  <c r="H14" i="31"/>
  <c r="G22" i="32"/>
  <c r="M22" i="32" s="1"/>
  <c r="O22" i="32" s="1"/>
  <c r="F19" i="32"/>
  <c r="L19" i="32" s="1"/>
  <c r="O19" i="32" s="1"/>
  <c r="G16" i="32"/>
  <c r="M16" i="32" s="1"/>
  <c r="O16" i="32" s="1"/>
  <c r="F21" i="32"/>
  <c r="L21" i="32" s="1"/>
  <c r="G24" i="32"/>
  <c r="M24" i="32" s="1"/>
  <c r="O24" i="32" s="1"/>
  <c r="F20" i="32"/>
  <c r="L20" i="32" s="1"/>
  <c r="O20" i="32" s="1"/>
  <c r="G21" i="32"/>
  <c r="M21" i="32" s="1"/>
  <c r="F30" i="32"/>
  <c r="L30" i="32" s="1"/>
  <c r="F29" i="32"/>
  <c r="L29" i="32" s="1"/>
  <c r="F36" i="32"/>
  <c r="L36" i="32" s="1"/>
  <c r="F27" i="32"/>
  <c r="L27" i="32" s="1"/>
  <c r="F37" i="32"/>
  <c r="L37" i="32" s="1"/>
  <c r="I29" i="31"/>
  <c r="P29" i="31" s="1"/>
  <c r="I31" i="31"/>
  <c r="P31" i="31" s="1"/>
  <c r="I32" i="31"/>
  <c r="P32" i="31" s="1"/>
  <c r="I14" i="31"/>
  <c r="P14" i="31" s="1"/>
  <c r="G29" i="32"/>
  <c r="M29" i="32" s="1"/>
  <c r="G32" i="32"/>
  <c r="M32" i="32" s="1"/>
  <c r="I27" i="31"/>
  <c r="P27" i="31" s="1"/>
  <c r="I37" i="31"/>
  <c r="P37" i="31" s="1"/>
  <c r="F28" i="32"/>
  <c r="L28" i="32" s="1"/>
  <c r="F35" i="32"/>
  <c r="L35" i="32" s="1"/>
  <c r="F14" i="32"/>
  <c r="L14" i="32" s="1"/>
  <c r="O14" i="32" s="1"/>
  <c r="F34" i="32"/>
  <c r="L34" i="32" s="1"/>
  <c r="I33" i="31"/>
  <c r="P33" i="31" s="1"/>
  <c r="I36" i="31"/>
  <c r="P36" i="31" s="1"/>
  <c r="I34" i="31"/>
  <c r="P34" i="31" s="1"/>
  <c r="G31" i="32"/>
  <c r="M31" i="32" s="1"/>
  <c r="I28" i="31"/>
  <c r="P28" i="31" s="1"/>
  <c r="G26" i="32"/>
  <c r="M26" i="32" s="1"/>
  <c r="I30" i="31"/>
  <c r="P30" i="31" s="1"/>
  <c r="G27" i="32"/>
  <c r="M27" i="32" s="1"/>
  <c r="G30" i="32"/>
  <c r="M30" i="32" s="1"/>
  <c r="G35" i="32"/>
  <c r="M35" i="32" s="1"/>
  <c r="G37" i="32"/>
  <c r="M37" i="32" s="1"/>
  <c r="I35" i="31"/>
  <c r="P35" i="31" s="1"/>
  <c r="M19" i="30" l="1"/>
  <c r="Q19" i="30" s="1"/>
  <c r="M25" i="30"/>
  <c r="Q25" i="30" s="1"/>
  <c r="F35" i="30"/>
  <c r="M35" i="30" s="1"/>
  <c r="Q35" i="30" s="1"/>
  <c r="F32" i="30"/>
  <c r="F44" i="30" s="1"/>
  <c r="M44" i="30" s="1"/>
  <c r="Q44" i="30" s="1"/>
  <c r="F36" i="30"/>
  <c r="M36" i="30" s="1"/>
  <c r="Q36" i="30" s="1"/>
  <c r="F28" i="30"/>
  <c r="F40" i="30" s="1"/>
  <c r="M40" i="30" s="1"/>
  <c r="Q40" i="30" s="1"/>
  <c r="F29" i="30"/>
  <c r="F41" i="30" s="1"/>
  <c r="M41" i="30" s="1"/>
  <c r="Q41" i="30" s="1"/>
  <c r="M15" i="30"/>
  <c r="Q15" i="30" s="1"/>
  <c r="M22" i="30"/>
  <c r="Q22" i="30" s="1"/>
  <c r="F42" i="30"/>
  <c r="M42" i="30" s="1"/>
  <c r="Q42" i="30" s="1"/>
  <c r="F45" i="30"/>
  <c r="M45" i="30" s="1"/>
  <c r="Q45" i="30" s="1"/>
  <c r="F46" i="30"/>
  <c r="M46" i="30" s="1"/>
  <c r="Q46" i="30" s="1"/>
  <c r="F49" i="30"/>
  <c r="M49" i="30" s="1"/>
  <c r="Q49" i="30" s="1"/>
  <c r="F39" i="30"/>
  <c r="M39" i="30" s="1"/>
  <c r="Q39" i="30" s="1"/>
  <c r="F43" i="30"/>
  <c r="M43" i="30" s="1"/>
  <c r="Q43" i="30" s="1"/>
  <c r="F38" i="30"/>
  <c r="M38" i="30" s="1"/>
  <c r="Q38" i="30" s="1"/>
  <c r="M26" i="30"/>
  <c r="Q26" i="30" s="1"/>
  <c r="O37" i="32"/>
  <c r="O29" i="32"/>
  <c r="O35" i="32"/>
  <c r="O27" i="32"/>
  <c r="O30" i="32"/>
  <c r="O21" i="32"/>
  <c r="H28" i="31"/>
  <c r="O16" i="31"/>
  <c r="Q16" i="31" s="1"/>
  <c r="H29" i="31"/>
  <c r="O17" i="31"/>
  <c r="H27" i="31"/>
  <c r="O15" i="31"/>
  <c r="Q15" i="31" s="1"/>
  <c r="H37" i="31"/>
  <c r="O25" i="31"/>
  <c r="Q25" i="31" s="1"/>
  <c r="H31" i="31"/>
  <c r="O19" i="31"/>
  <c r="Q19" i="31" s="1"/>
  <c r="O20" i="31"/>
  <c r="Q20" i="31" s="1"/>
  <c r="H32" i="31"/>
  <c r="H35" i="31"/>
  <c r="O23" i="31"/>
  <c r="Q23" i="31" s="1"/>
  <c r="H36" i="31"/>
  <c r="O24" i="31"/>
  <c r="O14" i="31"/>
  <c r="Q14" i="31" s="1"/>
  <c r="H26" i="31"/>
  <c r="O22" i="31"/>
  <c r="Q22" i="31" s="1"/>
  <c r="H34" i="31"/>
  <c r="O18" i="31"/>
  <c r="Q18" i="31" s="1"/>
  <c r="H30" i="31"/>
  <c r="H33" i="31"/>
  <c r="O21" i="31"/>
  <c r="Q21" i="31" s="1"/>
  <c r="G28" i="32"/>
  <c r="M28" i="32" s="1"/>
  <c r="O28" i="32" s="1"/>
  <c r="F31" i="32"/>
  <c r="L31" i="32" s="1"/>
  <c r="O31" i="32" s="1"/>
  <c r="F32" i="32"/>
  <c r="L32" i="32" s="1"/>
  <c r="O32" i="32" s="1"/>
  <c r="G36" i="32"/>
  <c r="M36" i="32" s="1"/>
  <c r="O36" i="32" s="1"/>
  <c r="G34" i="32"/>
  <c r="M34" i="32" s="1"/>
  <c r="O34" i="32" s="1"/>
  <c r="G33" i="32"/>
  <c r="M33" i="32" s="1"/>
  <c r="F33" i="32"/>
  <c r="L33" i="32" s="1"/>
  <c r="G49" i="32"/>
  <c r="M49" i="32" s="1"/>
  <c r="G47" i="32"/>
  <c r="M47" i="32" s="1"/>
  <c r="I26" i="31"/>
  <c r="P26" i="31" s="1"/>
  <c r="I43" i="31"/>
  <c r="P43" i="31" s="1"/>
  <c r="F48" i="32"/>
  <c r="L48" i="32" s="1"/>
  <c r="F42" i="32"/>
  <c r="L42" i="32" s="1"/>
  <c r="I47" i="31"/>
  <c r="P47" i="31" s="1"/>
  <c r="G42" i="32"/>
  <c r="M42" i="32" s="1"/>
  <c r="I42" i="31"/>
  <c r="P42" i="31" s="1"/>
  <c r="I46" i="31"/>
  <c r="P46" i="31" s="1"/>
  <c r="F46" i="32"/>
  <c r="L46" i="32" s="1"/>
  <c r="F47" i="32"/>
  <c r="L47" i="32" s="1"/>
  <c r="F40" i="32"/>
  <c r="L40" i="32" s="1"/>
  <c r="F39" i="32"/>
  <c r="L39" i="32" s="1"/>
  <c r="G38" i="32"/>
  <c r="M38" i="32" s="1"/>
  <c r="G43" i="32"/>
  <c r="M43" i="32" s="1"/>
  <c r="I48" i="31"/>
  <c r="P48" i="31" s="1"/>
  <c r="I49" i="31"/>
  <c r="P49" i="31" s="1"/>
  <c r="G44" i="32"/>
  <c r="M44" i="32" s="1"/>
  <c r="G41" i="32"/>
  <c r="M41" i="32" s="1"/>
  <c r="I41" i="31"/>
  <c r="P41" i="31" s="1"/>
  <c r="F49" i="32"/>
  <c r="L49" i="32" s="1"/>
  <c r="F41" i="32"/>
  <c r="L41" i="32" s="1"/>
  <c r="G39" i="32"/>
  <c r="M39" i="32" s="1"/>
  <c r="I40" i="31"/>
  <c r="P40" i="31" s="1"/>
  <c r="I45" i="31"/>
  <c r="P45" i="31" s="1"/>
  <c r="F26" i="32"/>
  <c r="L26" i="32" s="1"/>
  <c r="O26" i="32" s="1"/>
  <c r="I39" i="31"/>
  <c r="P39" i="31" s="1"/>
  <c r="I44" i="31"/>
  <c r="P44" i="31" s="1"/>
  <c r="M32" i="30" l="1"/>
  <c r="Q32" i="30" s="1"/>
  <c r="F48" i="30"/>
  <c r="M48" i="30" s="1"/>
  <c r="Q48" i="30" s="1"/>
  <c r="F47" i="30"/>
  <c r="F59" i="30" s="1"/>
  <c r="M59" i="30" s="1"/>
  <c r="Q59" i="30" s="1"/>
  <c r="M29" i="30"/>
  <c r="Q29" i="30" s="1"/>
  <c r="M28" i="30"/>
  <c r="Q28" i="30" s="1"/>
  <c r="F52" i="30"/>
  <c r="M52" i="30" s="1"/>
  <c r="Q52" i="30" s="1"/>
  <c r="F58" i="30"/>
  <c r="M58" i="30" s="1"/>
  <c r="Q58" i="30" s="1"/>
  <c r="F54" i="30"/>
  <c r="M54" i="30" s="1"/>
  <c r="Q54" i="30" s="1"/>
  <c r="O47" i="32"/>
  <c r="F61" i="30"/>
  <c r="M61" i="30" s="1"/>
  <c r="Q61" i="30" s="1"/>
  <c r="F57" i="30"/>
  <c r="M57" i="30" s="1"/>
  <c r="Q57" i="30" s="1"/>
  <c r="F51" i="30"/>
  <c r="M51" i="30" s="1"/>
  <c r="Q51" i="30" s="1"/>
  <c r="F55" i="30"/>
  <c r="M55" i="30" s="1"/>
  <c r="Q55" i="30" s="1"/>
  <c r="F56" i="30"/>
  <c r="M56" i="30" s="1"/>
  <c r="Q56" i="30" s="1"/>
  <c r="F50" i="30"/>
  <c r="M50" i="30" s="1"/>
  <c r="Q50" i="30" s="1"/>
  <c r="F53" i="30"/>
  <c r="M53" i="30" s="1"/>
  <c r="Q53" i="30" s="1"/>
  <c r="O41" i="32"/>
  <c r="O49" i="32"/>
  <c r="O42" i="32"/>
  <c r="O33" i="32"/>
  <c r="O39" i="32"/>
  <c r="Q17" i="31"/>
  <c r="Q24" i="31"/>
  <c r="O33" i="31"/>
  <c r="Q33" i="31" s="1"/>
  <c r="H45" i="31"/>
  <c r="H48" i="31"/>
  <c r="O36" i="31"/>
  <c r="O37" i="31"/>
  <c r="Q37" i="31" s="1"/>
  <c r="H49" i="31"/>
  <c r="H41" i="31"/>
  <c r="O29" i="31"/>
  <c r="Q29" i="31" s="1"/>
  <c r="O30" i="31"/>
  <c r="Q30" i="31" s="1"/>
  <c r="H42" i="31"/>
  <c r="O26" i="31"/>
  <c r="Q26" i="31" s="1"/>
  <c r="H38" i="31"/>
  <c r="H47" i="31"/>
  <c r="O35" i="31"/>
  <c r="Q35" i="31" s="1"/>
  <c r="H43" i="31"/>
  <c r="O31" i="31"/>
  <c r="Q31" i="31" s="1"/>
  <c r="H39" i="31"/>
  <c r="O27" i="31"/>
  <c r="Q27" i="31" s="1"/>
  <c r="H40" i="31"/>
  <c r="O28" i="31"/>
  <c r="Q28" i="31" s="1"/>
  <c r="H46" i="31"/>
  <c r="O34" i="31"/>
  <c r="Q34" i="31" s="1"/>
  <c r="O32" i="31"/>
  <c r="Q32" i="31" s="1"/>
  <c r="H44" i="31"/>
  <c r="G40" i="32"/>
  <c r="M40" i="32" s="1"/>
  <c r="O40" i="32" s="1"/>
  <c r="F43" i="32"/>
  <c r="L43" i="32" s="1"/>
  <c r="O43" i="32" s="1"/>
  <c r="G48" i="32"/>
  <c r="M48" i="32" s="1"/>
  <c r="O48" i="32" s="1"/>
  <c r="G45" i="32"/>
  <c r="M45" i="32" s="1"/>
  <c r="F44" i="32"/>
  <c r="L44" i="32" s="1"/>
  <c r="O44" i="32" s="1"/>
  <c r="G46" i="32"/>
  <c r="M46" i="32" s="1"/>
  <c r="O46" i="32" s="1"/>
  <c r="F45" i="32"/>
  <c r="L45" i="32" s="1"/>
  <c r="F38" i="32"/>
  <c r="L38" i="32" s="1"/>
  <c r="O38" i="32" s="1"/>
  <c r="I57" i="31"/>
  <c r="P57" i="31" s="1"/>
  <c r="G55" i="32"/>
  <c r="M55" i="32" s="1"/>
  <c r="F51" i="32"/>
  <c r="L51" i="32" s="1"/>
  <c r="F54" i="32"/>
  <c r="L54" i="32" s="1"/>
  <c r="G51" i="32"/>
  <c r="M51" i="32" s="1"/>
  <c r="I53" i="31"/>
  <c r="P53" i="31" s="1"/>
  <c r="G53" i="32"/>
  <c r="M53" i="32" s="1"/>
  <c r="I61" i="31"/>
  <c r="P61" i="31" s="1"/>
  <c r="F59" i="32"/>
  <c r="L59" i="32" s="1"/>
  <c r="I58" i="31"/>
  <c r="P58" i="31" s="1"/>
  <c r="G54" i="32"/>
  <c r="M54" i="32" s="1"/>
  <c r="G61" i="32"/>
  <c r="M61" i="32" s="1"/>
  <c r="G50" i="32"/>
  <c r="M50" i="32" s="1"/>
  <c r="F52" i="32"/>
  <c r="L52" i="32" s="1"/>
  <c r="I38" i="31"/>
  <c r="P38" i="31" s="1"/>
  <c r="I56" i="31"/>
  <c r="P56" i="31" s="1"/>
  <c r="I51" i="31"/>
  <c r="P51" i="31" s="1"/>
  <c r="I52" i="31"/>
  <c r="P52" i="31" s="1"/>
  <c r="F53" i="32"/>
  <c r="L53" i="32" s="1"/>
  <c r="F61" i="32"/>
  <c r="L61" i="32" s="1"/>
  <c r="G56" i="32"/>
  <c r="M56" i="32" s="1"/>
  <c r="I60" i="31"/>
  <c r="P60" i="31" s="1"/>
  <c r="F58" i="32"/>
  <c r="L58" i="32" s="1"/>
  <c r="I54" i="31"/>
  <c r="P54" i="31" s="1"/>
  <c r="I59" i="31"/>
  <c r="P59" i="31" s="1"/>
  <c r="F60" i="32"/>
  <c r="L60" i="32" s="1"/>
  <c r="I55" i="31"/>
  <c r="P55" i="31" s="1"/>
  <c r="G59" i="32"/>
  <c r="M59" i="32" s="1"/>
  <c r="M47" i="30" l="1"/>
  <c r="Q47" i="30" s="1"/>
  <c r="F60" i="30"/>
  <c r="M60" i="30" s="1"/>
  <c r="Q60" i="30" s="1"/>
  <c r="F64" i="30"/>
  <c r="M64" i="30" s="1"/>
  <c r="Q64" i="30" s="1"/>
  <c r="F70" i="30"/>
  <c r="M70" i="30" s="1"/>
  <c r="Q70" i="30" s="1"/>
  <c r="F66" i="30"/>
  <c r="M66" i="30" s="1"/>
  <c r="Q66" i="30" s="1"/>
  <c r="F73" i="30"/>
  <c r="M73" i="30" s="1"/>
  <c r="Q73" i="30" s="1"/>
  <c r="F69" i="30"/>
  <c r="M69" i="30" s="1"/>
  <c r="Q69" i="30" s="1"/>
  <c r="F67" i="30"/>
  <c r="M67" i="30" s="1"/>
  <c r="Q67" i="30" s="1"/>
  <c r="F63" i="30"/>
  <c r="M63" i="30" s="1"/>
  <c r="Q63" i="30" s="1"/>
  <c r="F62" i="30"/>
  <c r="M62" i="30" s="1"/>
  <c r="Q62" i="30" s="1"/>
  <c r="F68" i="30"/>
  <c r="M68" i="30" s="1"/>
  <c r="Q68" i="30" s="1"/>
  <c r="F65" i="30"/>
  <c r="M65" i="30" s="1"/>
  <c r="Q65" i="30" s="1"/>
  <c r="F71" i="30"/>
  <c r="M71" i="30" s="1"/>
  <c r="Q71" i="30" s="1"/>
  <c r="O61" i="32"/>
  <c r="O53" i="32"/>
  <c r="O59" i="32"/>
  <c r="O54" i="32"/>
  <c r="O45" i="32"/>
  <c r="O51" i="32"/>
  <c r="Q36" i="31"/>
  <c r="G52" i="32"/>
  <c r="M52" i="32" s="1"/>
  <c r="O52" i="32" s="1"/>
  <c r="H52" i="31"/>
  <c r="O40" i="31"/>
  <c r="Q40" i="31" s="1"/>
  <c r="H55" i="31"/>
  <c r="O43" i="31"/>
  <c r="Q43" i="31" s="1"/>
  <c r="H54" i="31"/>
  <c r="O42" i="31"/>
  <c r="Q42" i="31" s="1"/>
  <c r="O41" i="31"/>
  <c r="Q41" i="31" s="1"/>
  <c r="H53" i="31"/>
  <c r="H60" i="31"/>
  <c r="O48" i="31"/>
  <c r="Q48" i="31" s="1"/>
  <c r="H58" i="31"/>
  <c r="O46" i="31"/>
  <c r="Q46" i="31" s="1"/>
  <c r="H51" i="31"/>
  <c r="O39" i="31"/>
  <c r="Q39" i="31" s="1"/>
  <c r="H59" i="31"/>
  <c r="O47" i="31"/>
  <c r="Q47" i="31" s="1"/>
  <c r="O49" i="31"/>
  <c r="Q49" i="31" s="1"/>
  <c r="H61" i="31"/>
  <c r="O45" i="31"/>
  <c r="Q45" i="31" s="1"/>
  <c r="H57" i="31"/>
  <c r="H56" i="31"/>
  <c r="O44" i="31"/>
  <c r="Q44" i="31" s="1"/>
  <c r="H50" i="31"/>
  <c r="O38" i="31"/>
  <c r="Q38" i="31" s="1"/>
  <c r="F55" i="32"/>
  <c r="L55" i="32" s="1"/>
  <c r="O55" i="32" s="1"/>
  <c r="F56" i="32"/>
  <c r="L56" i="32" s="1"/>
  <c r="O56" i="32" s="1"/>
  <c r="G57" i="32"/>
  <c r="M57" i="32" s="1"/>
  <c r="G60" i="32"/>
  <c r="M60" i="32" s="1"/>
  <c r="O60" i="32" s="1"/>
  <c r="G58" i="32"/>
  <c r="M58" i="32" s="1"/>
  <c r="O58" i="32" s="1"/>
  <c r="F57" i="32"/>
  <c r="L57" i="32" s="1"/>
  <c r="G71" i="32"/>
  <c r="M71" i="32" s="1"/>
  <c r="I68" i="31"/>
  <c r="P68" i="31" s="1"/>
  <c r="I50" i="31"/>
  <c r="P50" i="31" s="1"/>
  <c r="F64" i="32"/>
  <c r="L64" i="32" s="1"/>
  <c r="G66" i="32"/>
  <c r="M66" i="32" s="1"/>
  <c r="F71" i="32"/>
  <c r="L71" i="32" s="1"/>
  <c r="F63" i="32"/>
  <c r="L63" i="32" s="1"/>
  <c r="I69" i="31"/>
  <c r="P69" i="31" s="1"/>
  <c r="I67" i="31"/>
  <c r="P67" i="31" s="1"/>
  <c r="F72" i="32"/>
  <c r="L72" i="32" s="1"/>
  <c r="I66" i="31"/>
  <c r="P66" i="31" s="1"/>
  <c r="I72" i="31"/>
  <c r="P72" i="31" s="1"/>
  <c r="F73" i="32"/>
  <c r="L73" i="32" s="1"/>
  <c r="G73" i="32"/>
  <c r="M73" i="32" s="1"/>
  <c r="I73" i="31"/>
  <c r="P73" i="31" s="1"/>
  <c r="G65" i="32"/>
  <c r="M65" i="32" s="1"/>
  <c r="I65" i="31"/>
  <c r="P65" i="31" s="1"/>
  <c r="F50" i="32"/>
  <c r="L50" i="32" s="1"/>
  <c r="O50" i="32" s="1"/>
  <c r="I63" i="31"/>
  <c r="P63" i="31" s="1"/>
  <c r="G62" i="32"/>
  <c r="M62" i="32" s="1"/>
  <c r="I70" i="31"/>
  <c r="P70" i="31" s="1"/>
  <c r="F66" i="32"/>
  <c r="L66" i="32" s="1"/>
  <c r="G67" i="32"/>
  <c r="M67" i="32" s="1"/>
  <c r="I71" i="31"/>
  <c r="P71" i="31" s="1"/>
  <c r="F70" i="32"/>
  <c r="L70" i="32" s="1"/>
  <c r="G68" i="32"/>
  <c r="M68" i="32" s="1"/>
  <c r="F65" i="32"/>
  <c r="L65" i="32" s="1"/>
  <c r="I64" i="31"/>
  <c r="P64" i="31" s="1"/>
  <c r="G63" i="32"/>
  <c r="M63" i="32" s="1"/>
  <c r="F72" i="30" l="1"/>
  <c r="M72" i="30" s="1"/>
  <c r="Q72" i="30" s="1"/>
  <c r="F76" i="30"/>
  <c r="M76" i="30" s="1"/>
  <c r="Q76" i="30" s="1"/>
  <c r="F79" i="30"/>
  <c r="M79" i="30" s="1"/>
  <c r="Q79" i="30" s="1"/>
  <c r="O66" i="32"/>
  <c r="F74" i="30"/>
  <c r="M74" i="30" s="1"/>
  <c r="Q74" i="30" s="1"/>
  <c r="F75" i="30"/>
  <c r="M75" i="30" s="1"/>
  <c r="Q75" i="30" s="1"/>
  <c r="F78" i="30"/>
  <c r="M78" i="30" s="1"/>
  <c r="Q78" i="30" s="1"/>
  <c r="F85" i="30"/>
  <c r="M85" i="30" s="1"/>
  <c r="Q85" i="30" s="1"/>
  <c r="F82" i="30"/>
  <c r="M82" i="30" s="1"/>
  <c r="Q82" i="30" s="1"/>
  <c r="F81" i="30"/>
  <c r="M81" i="30" s="1"/>
  <c r="Q81" i="30" s="1"/>
  <c r="F80" i="30"/>
  <c r="M80" i="30" s="1"/>
  <c r="Q80" i="30" s="1"/>
  <c r="F77" i="30"/>
  <c r="M77" i="30" s="1"/>
  <c r="Q77" i="30" s="1"/>
  <c r="F83" i="30"/>
  <c r="M83" i="30" s="1"/>
  <c r="Q83" i="30" s="1"/>
  <c r="O65" i="32"/>
  <c r="O63" i="32"/>
  <c r="O73" i="32"/>
  <c r="O57" i="32"/>
  <c r="O71" i="32"/>
  <c r="G64" i="32"/>
  <c r="M64" i="32" s="1"/>
  <c r="O64" i="32" s="1"/>
  <c r="O61" i="31"/>
  <c r="Q61" i="31" s="1"/>
  <c r="H73" i="31"/>
  <c r="H67" i="31"/>
  <c r="O55" i="31"/>
  <c r="Q55" i="31" s="1"/>
  <c r="H68" i="31"/>
  <c r="O56" i="31"/>
  <c r="Q56" i="31" s="1"/>
  <c r="H63" i="31"/>
  <c r="O51" i="31"/>
  <c r="Q51" i="31" s="1"/>
  <c r="O57" i="31"/>
  <c r="Q57" i="31" s="1"/>
  <c r="H69" i="31"/>
  <c r="H72" i="31"/>
  <c r="O60" i="31"/>
  <c r="Q60" i="31" s="1"/>
  <c r="H66" i="31"/>
  <c r="O54" i="31"/>
  <c r="Q54" i="31" s="1"/>
  <c r="H64" i="31"/>
  <c r="O52" i="31"/>
  <c r="Q52" i="31" s="1"/>
  <c r="H62" i="31"/>
  <c r="O50" i="31"/>
  <c r="Q50" i="31" s="1"/>
  <c r="H71" i="31"/>
  <c r="O59" i="31"/>
  <c r="Q59" i="31" s="1"/>
  <c r="H70" i="31"/>
  <c r="O58" i="31"/>
  <c r="Q58" i="31" s="1"/>
  <c r="O53" i="31"/>
  <c r="Q53" i="31" s="1"/>
  <c r="H65" i="31"/>
  <c r="F67" i="32"/>
  <c r="L67" i="32" s="1"/>
  <c r="O67" i="32" s="1"/>
  <c r="G72" i="32"/>
  <c r="M72" i="32" s="1"/>
  <c r="O72" i="32" s="1"/>
  <c r="G69" i="32"/>
  <c r="M69" i="32" s="1"/>
  <c r="F68" i="32"/>
  <c r="L68" i="32" s="1"/>
  <c r="O68" i="32" s="1"/>
  <c r="G70" i="32"/>
  <c r="M70" i="32" s="1"/>
  <c r="O70" i="32" s="1"/>
  <c r="F69" i="32"/>
  <c r="L69" i="32" s="1"/>
  <c r="I82" i="31"/>
  <c r="P82" i="31" s="1"/>
  <c r="I84" i="31"/>
  <c r="P84" i="31" s="1"/>
  <c r="I78" i="31"/>
  <c r="P78" i="31" s="1"/>
  <c r="I79" i="31"/>
  <c r="P79" i="31" s="1"/>
  <c r="G78" i="32"/>
  <c r="M78" i="32" s="1"/>
  <c r="I62" i="31"/>
  <c r="P62" i="31" s="1"/>
  <c r="I80" i="31"/>
  <c r="P80" i="31" s="1"/>
  <c r="G83" i="32"/>
  <c r="M83" i="32" s="1"/>
  <c r="I76" i="31"/>
  <c r="P76" i="31" s="1"/>
  <c r="G80" i="32"/>
  <c r="M80" i="32" s="1"/>
  <c r="I83" i="31"/>
  <c r="P83" i="31" s="1"/>
  <c r="G79" i="32"/>
  <c r="M79" i="32" s="1"/>
  <c r="F62" i="32"/>
  <c r="L62" i="32" s="1"/>
  <c r="O62" i="32" s="1"/>
  <c r="I85" i="31"/>
  <c r="P85" i="31" s="1"/>
  <c r="F84" i="32"/>
  <c r="L84" i="32" s="1"/>
  <c r="I81" i="31"/>
  <c r="P81" i="31" s="1"/>
  <c r="F83" i="32"/>
  <c r="L83" i="32" s="1"/>
  <c r="F76" i="32"/>
  <c r="L76" i="32" s="1"/>
  <c r="G75" i="32"/>
  <c r="M75" i="32" s="1"/>
  <c r="F77" i="32"/>
  <c r="L77" i="32" s="1"/>
  <c r="F82" i="32"/>
  <c r="L82" i="32" s="1"/>
  <c r="F78" i="32"/>
  <c r="L78" i="32" s="1"/>
  <c r="G74" i="32"/>
  <c r="M74" i="32" s="1"/>
  <c r="I75" i="31"/>
  <c r="P75" i="31" s="1"/>
  <c r="G85" i="32"/>
  <c r="M85" i="32" s="1"/>
  <c r="I77" i="31"/>
  <c r="P77" i="31" s="1"/>
  <c r="G77" i="32"/>
  <c r="M77" i="32" s="1"/>
  <c r="F85" i="32"/>
  <c r="L85" i="32" s="1"/>
  <c r="F75" i="32"/>
  <c r="L75" i="32" s="1"/>
  <c r="F88" i="30" l="1"/>
  <c r="M88" i="30" s="1"/>
  <c r="Q88" i="30" s="1"/>
  <c r="F84" i="30"/>
  <c r="M84" i="30" s="1"/>
  <c r="Q84" i="30" s="1"/>
  <c r="F91" i="30"/>
  <c r="M91" i="30" s="1"/>
  <c r="Q91" i="30" s="1"/>
  <c r="F86" i="30"/>
  <c r="M86" i="30" s="1"/>
  <c r="Q86" i="30" s="1"/>
  <c r="F87" i="30"/>
  <c r="M87" i="30" s="1"/>
  <c r="Q87" i="30" s="1"/>
  <c r="F93" i="30"/>
  <c r="M93" i="30" s="1"/>
  <c r="Q93" i="30" s="1"/>
  <c r="F90" i="30"/>
  <c r="M90" i="30" s="1"/>
  <c r="Q90" i="30" s="1"/>
  <c r="F97" i="30"/>
  <c r="M97" i="30" s="1"/>
  <c r="Q97" i="30" s="1"/>
  <c r="F94" i="30"/>
  <c r="M94" i="30" s="1"/>
  <c r="Q94" i="30" s="1"/>
  <c r="F89" i="30"/>
  <c r="M89" i="30" s="1"/>
  <c r="Q89" i="30" s="1"/>
  <c r="F92" i="30"/>
  <c r="M92" i="30" s="1"/>
  <c r="Q92" i="30" s="1"/>
  <c r="F95" i="30"/>
  <c r="M95" i="30" s="1"/>
  <c r="Q95" i="30" s="1"/>
  <c r="O78" i="32"/>
  <c r="O69" i="32"/>
  <c r="O85" i="32"/>
  <c r="O77" i="32"/>
  <c r="O83" i="32"/>
  <c r="O75" i="32"/>
  <c r="G76" i="32"/>
  <c r="M76" i="32" s="1"/>
  <c r="O76" i="32" s="1"/>
  <c r="G84" i="32"/>
  <c r="M84" i="32" s="1"/>
  <c r="O84" i="32" s="1"/>
  <c r="O65" i="31"/>
  <c r="Q65" i="31" s="1"/>
  <c r="H77" i="31"/>
  <c r="H80" i="31"/>
  <c r="O68" i="31"/>
  <c r="Q68" i="31" s="1"/>
  <c r="O73" i="31"/>
  <c r="Q73" i="31" s="1"/>
  <c r="H85" i="31"/>
  <c r="H83" i="31"/>
  <c r="O71" i="31"/>
  <c r="Q71" i="31" s="1"/>
  <c r="H76" i="31"/>
  <c r="O64" i="31"/>
  <c r="Q64" i="31" s="1"/>
  <c r="H84" i="31"/>
  <c r="O72" i="31"/>
  <c r="Q72" i="31" s="1"/>
  <c r="O69" i="31"/>
  <c r="Q69" i="31" s="1"/>
  <c r="H81" i="31"/>
  <c r="H75" i="31"/>
  <c r="O63" i="31"/>
  <c r="Q63" i="31" s="1"/>
  <c r="H82" i="31"/>
  <c r="O70" i="31"/>
  <c r="Q70" i="31" s="1"/>
  <c r="H74" i="31"/>
  <c r="O62" i="31"/>
  <c r="Q62" i="31" s="1"/>
  <c r="H78" i="31"/>
  <c r="O66" i="31"/>
  <c r="Q66" i="31" s="1"/>
  <c r="H79" i="31"/>
  <c r="O67" i="31"/>
  <c r="Q67" i="31" s="1"/>
  <c r="F79" i="32"/>
  <c r="L79" i="32" s="1"/>
  <c r="O79" i="32" s="1"/>
  <c r="G81" i="32"/>
  <c r="M81" i="32" s="1"/>
  <c r="G82" i="32"/>
  <c r="M82" i="32" s="1"/>
  <c r="O82" i="32" s="1"/>
  <c r="F80" i="32"/>
  <c r="L80" i="32" s="1"/>
  <c r="O80" i="32" s="1"/>
  <c r="F81" i="32"/>
  <c r="L81" i="32" s="1"/>
  <c r="F87" i="32"/>
  <c r="L87" i="32" s="1"/>
  <c r="F97" i="32"/>
  <c r="L97" i="32" s="1"/>
  <c r="G89" i="32"/>
  <c r="M89" i="32" s="1"/>
  <c r="F90" i="32"/>
  <c r="L90" i="32" s="1"/>
  <c r="F94" i="32"/>
  <c r="L94" i="32" s="1"/>
  <c r="F74" i="32"/>
  <c r="L74" i="32" s="1"/>
  <c r="O74" i="32" s="1"/>
  <c r="I90" i="31"/>
  <c r="P90" i="31" s="1"/>
  <c r="I89" i="31"/>
  <c r="P89" i="31" s="1"/>
  <c r="G97" i="32"/>
  <c r="M97" i="32" s="1"/>
  <c r="G86" i="32"/>
  <c r="M86" i="32" s="1"/>
  <c r="F96" i="32"/>
  <c r="L96" i="32" s="1"/>
  <c r="G91" i="32"/>
  <c r="M91" i="32" s="1"/>
  <c r="G95" i="32"/>
  <c r="M95" i="32" s="1"/>
  <c r="I74" i="31"/>
  <c r="P74" i="31" s="1"/>
  <c r="G90" i="32"/>
  <c r="M90" i="32" s="1"/>
  <c r="I94" i="31"/>
  <c r="P94" i="31" s="1"/>
  <c r="I87" i="31"/>
  <c r="P87" i="31" s="1"/>
  <c r="F89" i="32"/>
  <c r="L89" i="32" s="1"/>
  <c r="G87" i="32"/>
  <c r="M87" i="32" s="1"/>
  <c r="I97" i="31"/>
  <c r="P97" i="31" s="1"/>
  <c r="I95" i="31"/>
  <c r="P95" i="31" s="1"/>
  <c r="I88" i="31"/>
  <c r="P88" i="31" s="1"/>
  <c r="I92" i="31"/>
  <c r="P92" i="31" s="1"/>
  <c r="I91" i="31"/>
  <c r="P91" i="31" s="1"/>
  <c r="I96" i="31"/>
  <c r="P96" i="31" s="1"/>
  <c r="F88" i="32"/>
  <c r="L88" i="32" s="1"/>
  <c r="F95" i="32"/>
  <c r="L95" i="32" s="1"/>
  <c r="I93" i="31"/>
  <c r="P93" i="31" s="1"/>
  <c r="G92" i="32"/>
  <c r="M92" i="32" s="1"/>
  <c r="F96" i="30" l="1"/>
  <c r="M96" i="30" s="1"/>
  <c r="Q96" i="30" s="1"/>
  <c r="F100" i="30"/>
  <c r="M100" i="30" s="1"/>
  <c r="Q100" i="30" s="1"/>
  <c r="F98" i="30"/>
  <c r="M98" i="30" s="1"/>
  <c r="Q98" i="30" s="1"/>
  <c r="F103" i="30"/>
  <c r="M103" i="30" s="1"/>
  <c r="Q103" i="30" s="1"/>
  <c r="F99" i="30"/>
  <c r="M99" i="30" s="1"/>
  <c r="Q99" i="30" s="1"/>
  <c r="F105" i="30"/>
  <c r="M105" i="30" s="1"/>
  <c r="Q105" i="30" s="1"/>
  <c r="F104" i="30"/>
  <c r="M104" i="30" s="1"/>
  <c r="Q104" i="30" s="1"/>
  <c r="F102" i="30"/>
  <c r="M102" i="30" s="1"/>
  <c r="Q102" i="30" s="1"/>
  <c r="F109" i="30"/>
  <c r="M109" i="30" s="1"/>
  <c r="Q109" i="30" s="1"/>
  <c r="F101" i="30"/>
  <c r="M101" i="30" s="1"/>
  <c r="Q101" i="30" s="1"/>
  <c r="F106" i="30"/>
  <c r="M106" i="30" s="1"/>
  <c r="Q106" i="30" s="1"/>
  <c r="O89" i="32"/>
  <c r="F107" i="30"/>
  <c r="M107" i="30" s="1"/>
  <c r="Q107" i="30" s="1"/>
  <c r="O95" i="32"/>
  <c r="O81" i="32"/>
  <c r="O87" i="32"/>
  <c r="O90" i="32"/>
  <c r="O97" i="32"/>
  <c r="G88" i="32"/>
  <c r="M88" i="32" s="1"/>
  <c r="O88" i="32" s="1"/>
  <c r="G96" i="32"/>
  <c r="M96" i="32" s="1"/>
  <c r="O96" i="32" s="1"/>
  <c r="H91" i="31"/>
  <c r="O79" i="31"/>
  <c r="Q79" i="31" s="1"/>
  <c r="H86" i="31"/>
  <c r="O74" i="31"/>
  <c r="Q74" i="31" s="1"/>
  <c r="H88" i="31"/>
  <c r="O76" i="31"/>
  <c r="Q76" i="31" s="1"/>
  <c r="O85" i="31"/>
  <c r="Q85" i="31" s="1"/>
  <c r="H97" i="31"/>
  <c r="O77" i="31"/>
  <c r="Q77" i="31" s="1"/>
  <c r="H89" i="31"/>
  <c r="H87" i="31"/>
  <c r="O75" i="31"/>
  <c r="Q75" i="31" s="1"/>
  <c r="H90" i="31"/>
  <c r="O78" i="31"/>
  <c r="Q78" i="31" s="1"/>
  <c r="H94" i="31"/>
  <c r="O82" i="31"/>
  <c r="Q82" i="31" s="1"/>
  <c r="O81" i="31"/>
  <c r="Q81" i="31" s="1"/>
  <c r="H93" i="31"/>
  <c r="H96" i="31"/>
  <c r="O84" i="31"/>
  <c r="Q84" i="31" s="1"/>
  <c r="H95" i="31"/>
  <c r="O83" i="31"/>
  <c r="Q83" i="31" s="1"/>
  <c r="H92" i="31"/>
  <c r="O80" i="31"/>
  <c r="Q80" i="31" s="1"/>
  <c r="F91" i="32"/>
  <c r="L91" i="32" s="1"/>
  <c r="O91" i="32" s="1"/>
  <c r="G94" i="32"/>
  <c r="M94" i="32" s="1"/>
  <c r="O94" i="32" s="1"/>
  <c r="G93" i="32"/>
  <c r="M93" i="32" s="1"/>
  <c r="F92" i="32"/>
  <c r="L92" i="32" s="1"/>
  <c r="O92" i="32" s="1"/>
  <c r="F93" i="32"/>
  <c r="L93" i="32" s="1"/>
  <c r="I108" i="31"/>
  <c r="P108" i="31" s="1"/>
  <c r="G99" i="32"/>
  <c r="M99" i="32" s="1"/>
  <c r="F101" i="32"/>
  <c r="L101" i="32" s="1"/>
  <c r="G109" i="32"/>
  <c r="M109" i="32" s="1"/>
  <c r="I102" i="31"/>
  <c r="P102" i="31" s="1"/>
  <c r="F107" i="32"/>
  <c r="L107" i="32" s="1"/>
  <c r="I103" i="31"/>
  <c r="P103" i="31" s="1"/>
  <c r="I100" i="31"/>
  <c r="P100" i="31" s="1"/>
  <c r="I106" i="31"/>
  <c r="P106" i="31" s="1"/>
  <c r="G102" i="32"/>
  <c r="M102" i="32" s="1"/>
  <c r="G107" i="32"/>
  <c r="M107" i="32" s="1"/>
  <c r="G103" i="32"/>
  <c r="M103" i="32" s="1"/>
  <c r="F108" i="32"/>
  <c r="L108" i="32" s="1"/>
  <c r="F86" i="32"/>
  <c r="L86" i="32" s="1"/>
  <c r="O86" i="32" s="1"/>
  <c r="F102" i="32"/>
  <c r="L102" i="32" s="1"/>
  <c r="F109" i="32"/>
  <c r="L109" i="32" s="1"/>
  <c r="I105" i="31"/>
  <c r="P105" i="31" s="1"/>
  <c r="F100" i="32"/>
  <c r="L100" i="32" s="1"/>
  <c r="G98" i="32"/>
  <c r="M98" i="32" s="1"/>
  <c r="F99" i="32"/>
  <c r="L99" i="32" s="1"/>
  <c r="G104" i="32"/>
  <c r="M104" i="32" s="1"/>
  <c r="I104" i="31"/>
  <c r="P104" i="31" s="1"/>
  <c r="I107" i="31"/>
  <c r="P107" i="31" s="1"/>
  <c r="I109" i="31"/>
  <c r="P109" i="31" s="1"/>
  <c r="I99" i="31"/>
  <c r="P99" i="31" s="1"/>
  <c r="I86" i="31"/>
  <c r="P86" i="31" s="1"/>
  <c r="I101" i="31"/>
  <c r="P101" i="31" s="1"/>
  <c r="F106" i="32"/>
  <c r="L106" i="32" s="1"/>
  <c r="G101" i="32"/>
  <c r="M101" i="32" s="1"/>
  <c r="F117" i="30" l="1"/>
  <c r="F113" i="30"/>
  <c r="F108" i="30"/>
  <c r="M108" i="30" s="1"/>
  <c r="Q108" i="30" s="1"/>
  <c r="F116" i="30"/>
  <c r="F110" i="30"/>
  <c r="F115" i="30"/>
  <c r="F112" i="30"/>
  <c r="F111" i="30"/>
  <c r="F114" i="30"/>
  <c r="F121" i="30"/>
  <c r="F118" i="30"/>
  <c r="F119" i="30"/>
  <c r="O93" i="32"/>
  <c r="O99" i="32"/>
  <c r="O101" i="32"/>
  <c r="O109" i="32"/>
  <c r="O102" i="32"/>
  <c r="O107" i="32"/>
  <c r="G100" i="32"/>
  <c r="M100" i="32" s="1"/>
  <c r="O100" i="32" s="1"/>
  <c r="G108" i="32"/>
  <c r="M108" i="32" s="1"/>
  <c r="O108" i="32" s="1"/>
  <c r="F103" i="32"/>
  <c r="L103" i="32" s="1"/>
  <c r="O103" i="32" s="1"/>
  <c r="G106" i="32"/>
  <c r="M106" i="32" s="1"/>
  <c r="O106" i="32" s="1"/>
  <c r="O89" i="31"/>
  <c r="Q89" i="31" s="1"/>
  <c r="H101" i="31"/>
  <c r="H104" i="31"/>
  <c r="O92" i="31"/>
  <c r="Q92" i="31" s="1"/>
  <c r="H108" i="31"/>
  <c r="O96" i="31"/>
  <c r="Q96" i="31" s="1"/>
  <c r="H106" i="31"/>
  <c r="O94" i="31"/>
  <c r="Q94" i="31" s="1"/>
  <c r="H99" i="31"/>
  <c r="O87" i="31"/>
  <c r="Q87" i="31" s="1"/>
  <c r="H100" i="31"/>
  <c r="O88" i="31"/>
  <c r="Q88" i="31" s="1"/>
  <c r="H103" i="31"/>
  <c r="O91" i="31"/>
  <c r="Q91" i="31" s="1"/>
  <c r="O93" i="31"/>
  <c r="Q93" i="31" s="1"/>
  <c r="H105" i="31"/>
  <c r="O97" i="31"/>
  <c r="Q97" i="31" s="1"/>
  <c r="H109" i="31"/>
  <c r="H107" i="31"/>
  <c r="O95" i="31"/>
  <c r="Q95" i="31" s="1"/>
  <c r="H102" i="31"/>
  <c r="O90" i="31"/>
  <c r="Q90" i="31" s="1"/>
  <c r="H98" i="31"/>
  <c r="O86" i="31"/>
  <c r="Q86" i="31" s="1"/>
  <c r="G105" i="32"/>
  <c r="M105" i="32" s="1"/>
  <c r="F105" i="32"/>
  <c r="L105" i="32" s="1"/>
  <c r="F104" i="32"/>
  <c r="L104" i="32" s="1"/>
  <c r="O104" i="32" s="1"/>
  <c r="G113" i="32"/>
  <c r="I98" i="31"/>
  <c r="P98" i="31" s="1"/>
  <c r="F112" i="32"/>
  <c r="F121" i="32"/>
  <c r="F114" i="32"/>
  <c r="G115" i="32"/>
  <c r="G114" i="32"/>
  <c r="I112" i="31"/>
  <c r="G121" i="32"/>
  <c r="F113" i="32"/>
  <c r="F118" i="32"/>
  <c r="I113" i="31"/>
  <c r="I121" i="31"/>
  <c r="I119" i="31"/>
  <c r="F119" i="32"/>
  <c r="I114" i="31"/>
  <c r="I120" i="31"/>
  <c r="I117" i="31"/>
  <c r="F120" i="32"/>
  <c r="G119" i="32"/>
  <c r="I118" i="31"/>
  <c r="I115" i="31"/>
  <c r="G111" i="32"/>
  <c r="I111" i="31"/>
  <c r="I116" i="31"/>
  <c r="G116" i="32"/>
  <c r="F111" i="32"/>
  <c r="G110" i="32"/>
  <c r="F98" i="32"/>
  <c r="L98" i="32" s="1"/>
  <c r="O98" i="32" s="1"/>
  <c r="L111" i="32" l="1"/>
  <c r="F123" i="32"/>
  <c r="L123" i="32" s="1"/>
  <c r="L120" i="32"/>
  <c r="F132" i="32"/>
  <c r="L132" i="32" s="1"/>
  <c r="L118" i="32"/>
  <c r="F130" i="32"/>
  <c r="L130" i="32" s="1"/>
  <c r="M116" i="32"/>
  <c r="G128" i="32"/>
  <c r="M128" i="32" s="1"/>
  <c r="M121" i="32"/>
  <c r="G133" i="32"/>
  <c r="M133" i="32" s="1"/>
  <c r="L114" i="32"/>
  <c r="F126" i="32"/>
  <c r="L126" i="32" s="1"/>
  <c r="M113" i="32"/>
  <c r="G125" i="32"/>
  <c r="M125" i="32" s="1"/>
  <c r="M111" i="32"/>
  <c r="G123" i="32"/>
  <c r="M123" i="32" s="1"/>
  <c r="L119" i="32"/>
  <c r="F131" i="32"/>
  <c r="L131" i="32" s="1"/>
  <c r="M114" i="32"/>
  <c r="G126" i="32"/>
  <c r="M126" i="32" s="1"/>
  <c r="L112" i="32"/>
  <c r="F124" i="32"/>
  <c r="L124" i="32" s="1"/>
  <c r="L113" i="32"/>
  <c r="F125" i="32"/>
  <c r="L125" i="32" s="1"/>
  <c r="M115" i="32"/>
  <c r="G127" i="32"/>
  <c r="M127" i="32" s="1"/>
  <c r="M110" i="32"/>
  <c r="G122" i="32"/>
  <c r="M122" i="32" s="1"/>
  <c r="M119" i="32"/>
  <c r="G131" i="32"/>
  <c r="M131" i="32" s="1"/>
  <c r="L121" i="32"/>
  <c r="F133" i="32"/>
  <c r="L133" i="32" s="1"/>
  <c r="P117" i="31"/>
  <c r="I129" i="31"/>
  <c r="P129" i="31" s="1"/>
  <c r="P115" i="31"/>
  <c r="I127" i="31"/>
  <c r="P127" i="31" s="1"/>
  <c r="P119" i="31"/>
  <c r="I131" i="31"/>
  <c r="P131" i="31" s="1"/>
  <c r="P116" i="31"/>
  <c r="I128" i="31"/>
  <c r="P128" i="31" s="1"/>
  <c r="P118" i="31"/>
  <c r="I130" i="31"/>
  <c r="P130" i="31" s="1"/>
  <c r="P120" i="31"/>
  <c r="I132" i="31"/>
  <c r="P132" i="31" s="1"/>
  <c r="P121" i="31"/>
  <c r="I133" i="31"/>
  <c r="P133" i="31" s="1"/>
  <c r="P111" i="31"/>
  <c r="I123" i="31"/>
  <c r="P123" i="31" s="1"/>
  <c r="P114" i="31"/>
  <c r="I126" i="31"/>
  <c r="P126" i="31" s="1"/>
  <c r="P113" i="31"/>
  <c r="I125" i="31"/>
  <c r="P125" i="31" s="1"/>
  <c r="P112" i="31"/>
  <c r="I124" i="31"/>
  <c r="P124" i="31" s="1"/>
  <c r="M119" i="30"/>
  <c r="Q119" i="30" s="1"/>
  <c r="F131" i="30"/>
  <c r="M131" i="30" s="1"/>
  <c r="Q131" i="30" s="1"/>
  <c r="R131" i="30" s="1"/>
  <c r="S131" i="30" s="1"/>
  <c r="M111" i="30"/>
  <c r="Q111" i="30" s="1"/>
  <c r="F123" i="30"/>
  <c r="M123" i="30" s="1"/>
  <c r="Q123" i="30" s="1"/>
  <c r="R123" i="30" s="1"/>
  <c r="S123" i="30" s="1"/>
  <c r="M116" i="30"/>
  <c r="Q116" i="30" s="1"/>
  <c r="F128" i="30"/>
  <c r="M128" i="30" s="1"/>
  <c r="Q128" i="30" s="1"/>
  <c r="R128" i="30" s="1"/>
  <c r="S128" i="30" s="1"/>
  <c r="M118" i="30"/>
  <c r="Q118" i="30" s="1"/>
  <c r="F130" i="30"/>
  <c r="M130" i="30" s="1"/>
  <c r="Q130" i="30" s="1"/>
  <c r="R130" i="30" s="1"/>
  <c r="S130" i="30" s="1"/>
  <c r="M112" i="30"/>
  <c r="Q112" i="30" s="1"/>
  <c r="F124" i="30"/>
  <c r="M124" i="30" s="1"/>
  <c r="Q124" i="30" s="1"/>
  <c r="R124" i="30" s="1"/>
  <c r="S124" i="30" s="1"/>
  <c r="M121" i="30"/>
  <c r="Q121" i="30" s="1"/>
  <c r="F133" i="30"/>
  <c r="M133" i="30" s="1"/>
  <c r="Q133" i="30" s="1"/>
  <c r="R133" i="30" s="1"/>
  <c r="S133" i="30" s="1"/>
  <c r="M115" i="30"/>
  <c r="Q115" i="30" s="1"/>
  <c r="F127" i="30"/>
  <c r="M127" i="30" s="1"/>
  <c r="Q127" i="30" s="1"/>
  <c r="R127" i="30" s="1"/>
  <c r="S127" i="30" s="1"/>
  <c r="M113" i="30"/>
  <c r="Q113" i="30" s="1"/>
  <c r="F125" i="30"/>
  <c r="M125" i="30" s="1"/>
  <c r="Q125" i="30" s="1"/>
  <c r="R125" i="30" s="1"/>
  <c r="S125" i="30" s="1"/>
  <c r="M114" i="30"/>
  <c r="Q114" i="30" s="1"/>
  <c r="F126" i="30"/>
  <c r="M126" i="30" s="1"/>
  <c r="Q126" i="30" s="1"/>
  <c r="R126" i="30" s="1"/>
  <c r="S126" i="30" s="1"/>
  <c r="M110" i="30"/>
  <c r="Q110" i="30" s="1"/>
  <c r="F122" i="30"/>
  <c r="M122" i="30" s="1"/>
  <c r="Q122" i="30" s="1"/>
  <c r="M117" i="30"/>
  <c r="Q117" i="30" s="1"/>
  <c r="F129" i="30"/>
  <c r="M129" i="30" s="1"/>
  <c r="Q129" i="30" s="1"/>
  <c r="R129" i="30" s="1"/>
  <c r="S129" i="30" s="1"/>
  <c r="F120" i="30"/>
  <c r="G112" i="32"/>
  <c r="O105" i="32"/>
  <c r="G120" i="32"/>
  <c r="F115" i="32"/>
  <c r="G118" i="32"/>
  <c r="H110" i="31"/>
  <c r="H122" i="31" s="1"/>
  <c r="O122" i="31" s="1"/>
  <c r="O98" i="31"/>
  <c r="Q98" i="31" s="1"/>
  <c r="H119" i="31"/>
  <c r="H131" i="31" s="1"/>
  <c r="O131" i="31" s="1"/>
  <c r="O107" i="31"/>
  <c r="Q107" i="31" s="1"/>
  <c r="H112" i="31"/>
  <c r="H124" i="31" s="1"/>
  <c r="O124" i="31" s="1"/>
  <c r="O100" i="31"/>
  <c r="Q100" i="31" s="1"/>
  <c r="H118" i="31"/>
  <c r="H130" i="31" s="1"/>
  <c r="O130" i="31" s="1"/>
  <c r="O106" i="31"/>
  <c r="Q106" i="31" s="1"/>
  <c r="H116" i="31"/>
  <c r="H128" i="31" s="1"/>
  <c r="O128" i="31" s="1"/>
  <c r="O104" i="31"/>
  <c r="Q104" i="31" s="1"/>
  <c r="O109" i="31"/>
  <c r="Q109" i="31" s="1"/>
  <c r="H121" i="31"/>
  <c r="H133" i="31" s="1"/>
  <c r="O133" i="31" s="1"/>
  <c r="O101" i="31"/>
  <c r="Q101" i="31" s="1"/>
  <c r="H113" i="31"/>
  <c r="H125" i="31" s="1"/>
  <c r="O125" i="31" s="1"/>
  <c r="H114" i="31"/>
  <c r="H126" i="31" s="1"/>
  <c r="O126" i="31" s="1"/>
  <c r="O102" i="31"/>
  <c r="Q102" i="31" s="1"/>
  <c r="H115" i="31"/>
  <c r="H127" i="31" s="1"/>
  <c r="O127" i="31" s="1"/>
  <c r="O103" i="31"/>
  <c r="Q103" i="31" s="1"/>
  <c r="H111" i="31"/>
  <c r="H123" i="31" s="1"/>
  <c r="O123" i="31" s="1"/>
  <c r="O99" i="31"/>
  <c r="Q99" i="31" s="1"/>
  <c r="H120" i="31"/>
  <c r="H132" i="31" s="1"/>
  <c r="O132" i="31" s="1"/>
  <c r="O108" i="31"/>
  <c r="Q108" i="31" s="1"/>
  <c r="O105" i="31"/>
  <c r="Q105" i="31" s="1"/>
  <c r="H117" i="31"/>
  <c r="H129" i="31" s="1"/>
  <c r="O129" i="31" s="1"/>
  <c r="F117" i="32"/>
  <c r="F116" i="32"/>
  <c r="G117" i="32"/>
  <c r="F110" i="32"/>
  <c r="I110" i="31"/>
  <c r="O114" i="32" l="1"/>
  <c r="O119" i="32"/>
  <c r="O121" i="32"/>
  <c r="O113" i="32"/>
  <c r="O111" i="32"/>
  <c r="Q124" i="31"/>
  <c r="R124" i="31" s="1"/>
  <c r="S124" i="31" s="1"/>
  <c r="Q129" i="31"/>
  <c r="R129" i="31" s="1"/>
  <c r="S129" i="31" s="1"/>
  <c r="Q133" i="31"/>
  <c r="R133" i="31" s="1"/>
  <c r="S133" i="31" s="1"/>
  <c r="Q126" i="31"/>
  <c r="R126" i="31" s="1"/>
  <c r="S126" i="31" s="1"/>
  <c r="Q130" i="31"/>
  <c r="R130" i="31" s="1"/>
  <c r="S130" i="31" s="1"/>
  <c r="Q131" i="31"/>
  <c r="R131" i="31" s="1"/>
  <c r="S131" i="31" s="1"/>
  <c r="O133" i="32"/>
  <c r="P133" i="32" s="1"/>
  <c r="Q133" i="32" s="1"/>
  <c r="Q132" i="31"/>
  <c r="R132" i="31" s="1"/>
  <c r="S132" i="31" s="1"/>
  <c r="Q127" i="31"/>
  <c r="R127" i="31" s="1"/>
  <c r="S127" i="31" s="1"/>
  <c r="Q128" i="31"/>
  <c r="R128" i="31" s="1"/>
  <c r="S128" i="31" s="1"/>
  <c r="O125" i="32"/>
  <c r="P125" i="32" s="1"/>
  <c r="Q125" i="32" s="1"/>
  <c r="R122" i="30"/>
  <c r="S122" i="30" s="1"/>
  <c r="L117" i="32"/>
  <c r="F129" i="32"/>
  <c r="L129" i="32" s="1"/>
  <c r="M118" i="32"/>
  <c r="O118" i="32" s="1"/>
  <c r="G130" i="32"/>
  <c r="M130" i="32" s="1"/>
  <c r="O130" i="32" s="1"/>
  <c r="P130" i="32" s="1"/>
  <c r="Q130" i="32" s="1"/>
  <c r="L115" i="32"/>
  <c r="O115" i="32" s="1"/>
  <c r="F127" i="32"/>
  <c r="L127" i="32" s="1"/>
  <c r="O127" i="32" s="1"/>
  <c r="P127" i="32" s="1"/>
  <c r="Q127" i="32" s="1"/>
  <c r="M112" i="32"/>
  <c r="O112" i="32" s="1"/>
  <c r="G124" i="32"/>
  <c r="M124" i="32" s="1"/>
  <c r="O124" i="32" s="1"/>
  <c r="P124" i="32" s="1"/>
  <c r="Q124" i="32" s="1"/>
  <c r="O131" i="32"/>
  <c r="P131" i="32" s="1"/>
  <c r="Q131" i="32" s="1"/>
  <c r="O123" i="32"/>
  <c r="P123" i="32" s="1"/>
  <c r="Q123" i="32" s="1"/>
  <c r="O126" i="32"/>
  <c r="P126" i="32" s="1"/>
  <c r="Q126" i="32" s="1"/>
  <c r="L110" i="32"/>
  <c r="O110" i="32" s="1"/>
  <c r="F122" i="32"/>
  <c r="L122" i="32" s="1"/>
  <c r="O122" i="32" s="1"/>
  <c r="M117" i="32"/>
  <c r="G129" i="32"/>
  <c r="M129" i="32" s="1"/>
  <c r="Q123" i="31"/>
  <c r="R123" i="31" s="1"/>
  <c r="S123" i="31" s="1"/>
  <c r="L116" i="32"/>
  <c r="O116" i="32" s="1"/>
  <c r="F128" i="32"/>
  <c r="L128" i="32" s="1"/>
  <c r="O128" i="32" s="1"/>
  <c r="P128" i="32" s="1"/>
  <c r="Q128" i="32" s="1"/>
  <c r="M120" i="32"/>
  <c r="O120" i="32" s="1"/>
  <c r="G132" i="32"/>
  <c r="M132" i="32" s="1"/>
  <c r="O132" i="32" s="1"/>
  <c r="P132" i="32" s="1"/>
  <c r="Q132" i="32" s="1"/>
  <c r="P110" i="31"/>
  <c r="I122" i="31"/>
  <c r="P122" i="31" s="1"/>
  <c r="Q122" i="31" s="1"/>
  <c r="Q125" i="31"/>
  <c r="R125" i="31" s="1"/>
  <c r="S125" i="31" s="1"/>
  <c r="M120" i="30"/>
  <c r="Q120" i="30" s="1"/>
  <c r="F132" i="30"/>
  <c r="M132" i="30" s="1"/>
  <c r="Q132" i="30" s="1"/>
  <c r="R132" i="30" s="1"/>
  <c r="S132" i="30" s="1"/>
  <c r="F137" i="30"/>
  <c r="M137" i="30" s="1"/>
  <c r="Q137" i="30" s="1"/>
  <c r="F141" i="30"/>
  <c r="M141" i="30" s="1"/>
  <c r="Q141" i="30" s="1"/>
  <c r="F138" i="30"/>
  <c r="M138" i="30" s="1"/>
  <c r="Q138" i="30" s="1"/>
  <c r="F145" i="30"/>
  <c r="M145" i="30" s="1"/>
  <c r="Q145" i="30" s="1"/>
  <c r="F140" i="30"/>
  <c r="M140" i="30" s="1"/>
  <c r="Q140" i="30" s="1"/>
  <c r="F134" i="30"/>
  <c r="M134" i="30" s="1"/>
  <c r="Q134" i="30" s="1"/>
  <c r="F143" i="30"/>
  <c r="M143" i="30" s="1"/>
  <c r="Q143" i="30" s="1"/>
  <c r="F136" i="30"/>
  <c r="M136" i="30" s="1"/>
  <c r="Q136" i="30" s="1"/>
  <c r="F135" i="30"/>
  <c r="M135" i="30" s="1"/>
  <c r="Q135" i="30" s="1"/>
  <c r="F139" i="30"/>
  <c r="M139" i="30" s="1"/>
  <c r="Q139" i="30" s="1"/>
  <c r="F142" i="30"/>
  <c r="M142" i="30" s="1"/>
  <c r="Q142" i="30" s="1"/>
  <c r="O117" i="31"/>
  <c r="Q117" i="31" s="1"/>
  <c r="O120" i="31"/>
  <c r="Q120" i="31" s="1"/>
  <c r="O115" i="31"/>
  <c r="Q115" i="31" s="1"/>
  <c r="O113" i="31"/>
  <c r="Q113" i="31" s="1"/>
  <c r="O116" i="31"/>
  <c r="Q116" i="31" s="1"/>
  <c r="O112" i="31"/>
  <c r="Q112" i="31" s="1"/>
  <c r="O110" i="31"/>
  <c r="O111" i="31"/>
  <c r="Q111" i="31" s="1"/>
  <c r="O114" i="31"/>
  <c r="Q114" i="31" s="1"/>
  <c r="O121" i="31"/>
  <c r="Q121" i="31" s="1"/>
  <c r="O118" i="31"/>
  <c r="Q118" i="31" s="1"/>
  <c r="O119" i="31"/>
  <c r="Q119" i="31" s="1"/>
  <c r="G145" i="32"/>
  <c r="M145" i="32" s="1"/>
  <c r="G135" i="32"/>
  <c r="M135" i="32" s="1"/>
  <c r="F136" i="32"/>
  <c r="L136" i="32" s="1"/>
  <c r="F144" i="32"/>
  <c r="L144" i="32" s="1"/>
  <c r="I139" i="31"/>
  <c r="P139" i="31" s="1"/>
  <c r="G140" i="32"/>
  <c r="M140" i="32" s="1"/>
  <c r="G139" i="32"/>
  <c r="M139" i="32" s="1"/>
  <c r="I138" i="31"/>
  <c r="P138" i="31" s="1"/>
  <c r="G143" i="32"/>
  <c r="M143" i="32" s="1"/>
  <c r="I135" i="31"/>
  <c r="P135" i="31" s="1"/>
  <c r="G137" i="32"/>
  <c r="M137" i="32" s="1"/>
  <c r="G138" i="32"/>
  <c r="M138" i="32" s="1"/>
  <c r="I137" i="31"/>
  <c r="P137" i="31" s="1"/>
  <c r="F135" i="32"/>
  <c r="L135" i="32" s="1"/>
  <c r="F137" i="32"/>
  <c r="L137" i="32" s="1"/>
  <c r="I143" i="31"/>
  <c r="P143" i="31" s="1"/>
  <c r="I141" i="31"/>
  <c r="P141" i="31" s="1"/>
  <c r="G134" i="32"/>
  <c r="M134" i="32" s="1"/>
  <c r="I136" i="31"/>
  <c r="P136" i="31" s="1"/>
  <c r="F143" i="32"/>
  <c r="L143" i="32" s="1"/>
  <c r="I144" i="31"/>
  <c r="P144" i="31" s="1"/>
  <c r="F138" i="32"/>
  <c r="L138" i="32" s="1"/>
  <c r="F145" i="32"/>
  <c r="L145" i="32" s="1"/>
  <c r="I140" i="31"/>
  <c r="P140" i="31" s="1"/>
  <c r="F142" i="32"/>
  <c r="L142" i="32" s="1"/>
  <c r="I145" i="31"/>
  <c r="P145" i="31" s="1"/>
  <c r="I142" i="31"/>
  <c r="P142" i="31" s="1"/>
  <c r="O117" i="32" l="1"/>
  <c r="G15" i="17"/>
  <c r="I15" i="17" s="1"/>
  <c r="P122" i="32"/>
  <c r="Q122" i="32" s="1"/>
  <c r="R122" i="31"/>
  <c r="S122" i="31" s="1"/>
  <c r="P15" i="17"/>
  <c r="R15" i="17" s="1"/>
  <c r="N9" i="35" s="1"/>
  <c r="M21" i="35" s="1"/>
  <c r="N21" i="35" s="1"/>
  <c r="O129" i="32"/>
  <c r="P129" i="32" s="1"/>
  <c r="Q129" i="32" s="1"/>
  <c r="Q110" i="31"/>
  <c r="F144" i="30"/>
  <c r="M144" i="30" s="1"/>
  <c r="Q144" i="30" s="1"/>
  <c r="G136" i="32"/>
  <c r="M136" i="32" s="1"/>
  <c r="O136" i="32" s="1"/>
  <c r="O135" i="32"/>
  <c r="O143" i="32"/>
  <c r="O138" i="32"/>
  <c r="O137" i="32"/>
  <c r="O145" i="32"/>
  <c r="G144" i="32"/>
  <c r="M144" i="32" s="1"/>
  <c r="O144" i="32" s="1"/>
  <c r="G142" i="32"/>
  <c r="M142" i="32" s="1"/>
  <c r="O142" i="32" s="1"/>
  <c r="F139" i="32"/>
  <c r="L139" i="32" s="1"/>
  <c r="O139" i="32" s="1"/>
  <c r="G141" i="32"/>
  <c r="M141" i="32" s="1"/>
  <c r="H142" i="31"/>
  <c r="O142" i="31" s="1"/>
  <c r="H138" i="31"/>
  <c r="O138" i="31" s="1"/>
  <c r="H134" i="31"/>
  <c r="O134" i="31" s="1"/>
  <c r="H140" i="31"/>
  <c r="O140" i="31" s="1"/>
  <c r="H139" i="31"/>
  <c r="O139" i="31" s="1"/>
  <c r="H141" i="31"/>
  <c r="O141" i="31" s="1"/>
  <c r="H143" i="31"/>
  <c r="O143" i="31" s="1"/>
  <c r="H145" i="31"/>
  <c r="O145" i="31" s="1"/>
  <c r="H135" i="31"/>
  <c r="O135" i="31" s="1"/>
  <c r="H136" i="31"/>
  <c r="O136" i="31" s="1"/>
  <c r="H137" i="31"/>
  <c r="O137" i="31" s="1"/>
  <c r="H144" i="31"/>
  <c r="O144" i="31" s="1"/>
  <c r="F141" i="32"/>
  <c r="L141" i="32" s="1"/>
  <c r="F140" i="32"/>
  <c r="L140" i="32" s="1"/>
  <c r="O140" i="32" s="1"/>
  <c r="I134" i="31"/>
  <c r="F134" i="32"/>
  <c r="L134" i="32" s="1"/>
  <c r="O134" i="32" s="1"/>
  <c r="F21" i="35" l="1"/>
  <c r="Y15" i="17"/>
  <c r="AA15" i="17" s="1"/>
  <c r="C18" i="21" s="1"/>
  <c r="O141" i="32"/>
  <c r="Q137" i="31"/>
  <c r="Q140" i="31"/>
  <c r="Q138" i="31"/>
  <c r="Q136" i="31"/>
  <c r="Q139" i="31"/>
  <c r="Q135" i="31"/>
  <c r="Q142" i="31"/>
  <c r="Q141" i="31"/>
  <c r="Q145" i="31"/>
  <c r="Q144" i="31"/>
  <c r="Q143" i="31"/>
  <c r="P134" i="31"/>
  <c r="Q134" i="31" s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2" i="1"/>
  <c r="B121" i="31" l="1"/>
  <c r="B121" i="29"/>
  <c r="B121" i="27"/>
  <c r="B121" i="25"/>
  <c r="B121" i="30"/>
  <c r="B121" i="32"/>
  <c r="B113" i="31"/>
  <c r="B113" i="29"/>
  <c r="B113" i="30"/>
  <c r="B113" i="25"/>
  <c r="B113" i="27"/>
  <c r="B113" i="32"/>
  <c r="B105" i="31"/>
  <c r="B105" i="29"/>
  <c r="B105" i="25"/>
  <c r="B105" i="27"/>
  <c r="B105" i="32"/>
  <c r="B105" i="30"/>
  <c r="B101" i="31"/>
  <c r="B101" i="30"/>
  <c r="B101" i="29"/>
  <c r="B101" i="25"/>
  <c r="B101" i="27"/>
  <c r="B101" i="32"/>
  <c r="B97" i="31"/>
  <c r="B97" i="29"/>
  <c r="B97" i="30"/>
  <c r="B97" i="25"/>
  <c r="B97" i="27"/>
  <c r="B97" i="32"/>
  <c r="B89" i="31"/>
  <c r="B89" i="29"/>
  <c r="B89" i="25"/>
  <c r="B89" i="30"/>
  <c r="B89" i="27"/>
  <c r="B89" i="32"/>
  <c r="B85" i="31"/>
  <c r="B85" i="30"/>
  <c r="B85" i="29"/>
  <c r="B85" i="25"/>
  <c r="B85" i="27"/>
  <c r="B85" i="32"/>
  <c r="B77" i="31"/>
  <c r="B77" i="30"/>
  <c r="B77" i="29"/>
  <c r="B77" i="25"/>
  <c r="B77" i="27"/>
  <c r="B77" i="32"/>
  <c r="B73" i="31"/>
  <c r="B73" i="29"/>
  <c r="B73" i="25"/>
  <c r="B73" i="30"/>
  <c r="B73" i="27"/>
  <c r="B73" i="32"/>
  <c r="B69" i="31"/>
  <c r="B69" i="30"/>
  <c r="B69" i="29"/>
  <c r="B69" i="25"/>
  <c r="B69" i="27"/>
  <c r="B69" i="32"/>
  <c r="B65" i="31"/>
  <c r="B65" i="29"/>
  <c r="B65" i="30"/>
  <c r="B65" i="25"/>
  <c r="B65" i="27"/>
  <c r="B65" i="32"/>
  <c r="B57" i="31"/>
  <c r="B57" i="25"/>
  <c r="B57" i="30"/>
  <c r="B57" i="27"/>
  <c r="B57" i="32"/>
  <c r="B57" i="29"/>
  <c r="B53" i="31"/>
  <c r="B53" i="30"/>
  <c r="B53" i="29"/>
  <c r="B53" i="25"/>
  <c r="B53" i="27"/>
  <c r="B53" i="32"/>
  <c r="B45" i="31"/>
  <c r="B45" i="30"/>
  <c r="B45" i="29"/>
  <c r="B45" i="25"/>
  <c r="B45" i="27"/>
  <c r="B45" i="32"/>
  <c r="B41" i="31"/>
  <c r="B41" i="25"/>
  <c r="B41" i="30"/>
  <c r="B41" i="29"/>
  <c r="B41" i="27"/>
  <c r="B41" i="32"/>
  <c r="B37" i="31"/>
  <c r="B37" i="30"/>
  <c r="B37" i="29"/>
  <c r="B37" i="25"/>
  <c r="B37" i="27"/>
  <c r="B37" i="32"/>
  <c r="B29" i="31"/>
  <c r="B29" i="30"/>
  <c r="B29" i="29"/>
  <c r="B29" i="25"/>
  <c r="B29" i="27"/>
  <c r="B29" i="32"/>
  <c r="B25" i="31"/>
  <c r="B25" i="25"/>
  <c r="B25" i="32"/>
  <c r="B25" i="30"/>
  <c r="B25" i="27"/>
  <c r="B25" i="29"/>
  <c r="B21" i="31"/>
  <c r="B21" i="30"/>
  <c r="B21" i="29"/>
  <c r="B21" i="25"/>
  <c r="B21" i="27"/>
  <c r="B21" i="32"/>
  <c r="B17" i="31"/>
  <c r="B17" i="30"/>
  <c r="B17" i="25"/>
  <c r="B17" i="32"/>
  <c r="B17" i="29"/>
  <c r="B17" i="27"/>
  <c r="B13" i="31"/>
  <c r="B13" i="30"/>
  <c r="B13" i="29"/>
  <c r="B13" i="27"/>
  <c r="B13" i="32"/>
  <c r="B5" i="31"/>
  <c r="B5" i="30"/>
  <c r="B5" i="29"/>
  <c r="B5" i="27"/>
  <c r="B5" i="32"/>
  <c r="B120" i="31"/>
  <c r="B120" i="30"/>
  <c r="B120" i="29"/>
  <c r="B120" i="25"/>
  <c r="B120" i="32"/>
  <c r="B120" i="27"/>
  <c r="B112" i="31"/>
  <c r="B112" i="30"/>
  <c r="B112" i="29"/>
  <c r="B112" i="25"/>
  <c r="B112" i="27"/>
  <c r="B112" i="32"/>
  <c r="B108" i="31"/>
  <c r="B108" i="29"/>
  <c r="B108" i="25"/>
  <c r="B108" i="32"/>
  <c r="B108" i="30"/>
  <c r="B108" i="27"/>
  <c r="B100" i="31"/>
  <c r="B100" i="29"/>
  <c r="B100" i="30"/>
  <c r="B100" i="25"/>
  <c r="B100" i="32"/>
  <c r="B100" i="27"/>
  <c r="B96" i="31"/>
  <c r="B96" i="30"/>
  <c r="B96" i="29"/>
  <c r="B96" i="25"/>
  <c r="B96" i="27"/>
  <c r="B96" i="32"/>
  <c r="B88" i="31"/>
  <c r="B88" i="30"/>
  <c r="B88" i="29"/>
  <c r="B88" i="25"/>
  <c r="B88" i="27"/>
  <c r="B88" i="32"/>
  <c r="B84" i="31"/>
  <c r="B84" i="29"/>
  <c r="B84" i="30"/>
  <c r="B84" i="25"/>
  <c r="B84" i="27"/>
  <c r="B84" i="32"/>
  <c r="B76" i="31"/>
  <c r="B76" i="29"/>
  <c r="B76" i="25"/>
  <c r="B76" i="27"/>
  <c r="B76" i="32"/>
  <c r="B76" i="30"/>
  <c r="B72" i="31"/>
  <c r="B72" i="30"/>
  <c r="B72" i="29"/>
  <c r="B72" i="25"/>
  <c r="B72" i="32"/>
  <c r="B72" i="27"/>
  <c r="B68" i="31"/>
  <c r="B68" i="29"/>
  <c r="B68" i="30"/>
  <c r="B68" i="25"/>
  <c r="B68" i="27"/>
  <c r="B68" i="32"/>
  <c r="B64" i="31"/>
  <c r="B64" i="30"/>
  <c r="B64" i="29"/>
  <c r="B64" i="25"/>
  <c r="B64" i="32"/>
  <c r="B64" i="27"/>
  <c r="B60" i="31"/>
  <c r="B60" i="29"/>
  <c r="B60" i="25"/>
  <c r="B60" i="32"/>
  <c r="B60" i="30"/>
  <c r="B60" i="27"/>
  <c r="B56" i="31"/>
  <c r="B56" i="30"/>
  <c r="B56" i="29"/>
  <c r="B56" i="25"/>
  <c r="B56" i="27"/>
  <c r="B56" i="32"/>
  <c r="B52" i="31"/>
  <c r="B52" i="29"/>
  <c r="B52" i="30"/>
  <c r="B52" i="25"/>
  <c r="B52" i="27"/>
  <c r="B52" i="32"/>
  <c r="B48" i="31"/>
  <c r="B48" i="30"/>
  <c r="B48" i="29"/>
  <c r="B48" i="25"/>
  <c r="B48" i="32"/>
  <c r="B48" i="27"/>
  <c r="B44" i="31"/>
  <c r="B44" i="29"/>
  <c r="B44" i="25"/>
  <c r="B44" i="27"/>
  <c r="B44" i="32"/>
  <c r="B44" i="30"/>
  <c r="B40" i="31"/>
  <c r="B40" i="30"/>
  <c r="B40" i="29"/>
  <c r="B40" i="25"/>
  <c r="B40" i="32"/>
  <c r="B40" i="27"/>
  <c r="B36" i="31"/>
  <c r="B36" i="29"/>
  <c r="B36" i="30"/>
  <c r="B36" i="25"/>
  <c r="B36" i="32"/>
  <c r="B36" i="27"/>
  <c r="B32" i="31"/>
  <c r="B32" i="30"/>
  <c r="B32" i="29"/>
  <c r="B32" i="25"/>
  <c r="B32" i="27"/>
  <c r="B32" i="32"/>
  <c r="B28" i="31"/>
  <c r="B28" i="29"/>
  <c r="B28" i="25"/>
  <c r="B28" i="27"/>
  <c r="B28" i="32"/>
  <c r="B28" i="30"/>
  <c r="B24" i="31"/>
  <c r="B24" i="30"/>
  <c r="B24" i="29"/>
  <c r="B24" i="25"/>
  <c r="B24" i="32"/>
  <c r="B24" i="27"/>
  <c r="B20" i="31"/>
  <c r="B20" i="29"/>
  <c r="B20" i="30"/>
  <c r="B20" i="25"/>
  <c r="B20" i="32"/>
  <c r="B20" i="27"/>
  <c r="B16" i="31"/>
  <c r="B16" i="29"/>
  <c r="B16" i="30"/>
  <c r="B16" i="25"/>
  <c r="B16" i="27"/>
  <c r="B16" i="32"/>
  <c r="B12" i="31"/>
  <c r="B12" i="29"/>
  <c r="B12" i="30"/>
  <c r="B12" i="32"/>
  <c r="B12" i="27"/>
  <c r="B8" i="31"/>
  <c r="B8" i="29"/>
  <c r="B8" i="30"/>
  <c r="B8" i="27"/>
  <c r="B8" i="32"/>
  <c r="B4" i="31"/>
  <c r="B4" i="29"/>
  <c r="B4" i="30"/>
  <c r="B4" i="32"/>
  <c r="B4" i="27"/>
  <c r="B119" i="31"/>
  <c r="B119" i="29"/>
  <c r="B119" i="27"/>
  <c r="B119" i="32"/>
  <c r="B119" i="30"/>
  <c r="B119" i="25"/>
  <c r="B115" i="31"/>
  <c r="B115" i="30"/>
  <c r="B115" i="29"/>
  <c r="B115" i="27"/>
  <c r="B115" i="32"/>
  <c r="B115" i="25"/>
  <c r="B111" i="31"/>
  <c r="B111" i="30"/>
  <c r="B111" i="29"/>
  <c r="B111" i="27"/>
  <c r="B111" i="32"/>
  <c r="B111" i="25"/>
  <c r="B107" i="31"/>
  <c r="B107" i="30"/>
  <c r="B107" i="29"/>
  <c r="B107" i="27"/>
  <c r="B107" i="32"/>
  <c r="B107" i="25"/>
  <c r="B103" i="31"/>
  <c r="B103" i="29"/>
  <c r="B103" i="27"/>
  <c r="B103" i="32"/>
  <c r="B103" i="25"/>
  <c r="B103" i="30"/>
  <c r="B99" i="31"/>
  <c r="B99" i="30"/>
  <c r="B99" i="29"/>
  <c r="B99" i="27"/>
  <c r="B99" i="32"/>
  <c r="B99" i="25"/>
  <c r="B95" i="31"/>
  <c r="B95" i="30"/>
  <c r="B95" i="29"/>
  <c r="B95" i="27"/>
  <c r="B95" i="32"/>
  <c r="B95" i="25"/>
  <c r="B91" i="31"/>
  <c r="B91" i="30"/>
  <c r="B91" i="29"/>
  <c r="B91" i="27"/>
  <c r="B91" i="32"/>
  <c r="B91" i="25"/>
  <c r="B87" i="31"/>
  <c r="B87" i="29"/>
  <c r="B87" i="27"/>
  <c r="B87" i="32"/>
  <c r="B87" i="30"/>
  <c r="B87" i="25"/>
  <c r="B83" i="31"/>
  <c r="B83" i="30"/>
  <c r="B83" i="29"/>
  <c r="B83" i="27"/>
  <c r="B83" i="32"/>
  <c r="B83" i="25"/>
  <c r="B79" i="31"/>
  <c r="B79" i="30"/>
  <c r="B79" i="29"/>
  <c r="B79" i="27"/>
  <c r="B79" i="32"/>
  <c r="B79" i="25"/>
  <c r="B75" i="31"/>
  <c r="B75" i="30"/>
  <c r="B75" i="29"/>
  <c r="B75" i="27"/>
  <c r="B75" i="32"/>
  <c r="B75" i="25"/>
  <c r="B71" i="31"/>
  <c r="B71" i="29"/>
  <c r="B71" i="27"/>
  <c r="B71" i="32"/>
  <c r="B71" i="25"/>
  <c r="B71" i="30"/>
  <c r="B67" i="31"/>
  <c r="B67" i="30"/>
  <c r="B67" i="29"/>
  <c r="B67" i="27"/>
  <c r="B67" i="32"/>
  <c r="B67" i="25"/>
  <c r="B63" i="31"/>
  <c r="B63" i="30"/>
  <c r="B63" i="29"/>
  <c r="B63" i="27"/>
  <c r="B63" i="32"/>
  <c r="B63" i="25"/>
  <c r="B59" i="31"/>
  <c r="B59" i="30"/>
  <c r="B59" i="29"/>
  <c r="B59" i="27"/>
  <c r="B59" i="32"/>
  <c r="B59" i="25"/>
  <c r="B55" i="31"/>
  <c r="B55" i="27"/>
  <c r="B55" i="32"/>
  <c r="B55" i="30"/>
  <c r="B55" i="25"/>
  <c r="B55" i="29"/>
  <c r="B51" i="31"/>
  <c r="B51" i="30"/>
  <c r="B51" i="29"/>
  <c r="B51" i="27"/>
  <c r="B51" i="32"/>
  <c r="B51" i="25"/>
  <c r="B47" i="31"/>
  <c r="B47" i="30"/>
  <c r="B47" i="27"/>
  <c r="B47" i="32"/>
  <c r="B47" i="25"/>
  <c r="B47" i="29"/>
  <c r="B43" i="31"/>
  <c r="B43" i="30"/>
  <c r="B43" i="29"/>
  <c r="B43" i="27"/>
  <c r="B43" i="32"/>
  <c r="B43" i="25"/>
  <c r="B39" i="31"/>
  <c r="B39" i="27"/>
  <c r="B39" i="32"/>
  <c r="B39" i="25"/>
  <c r="B39" i="30"/>
  <c r="B39" i="29"/>
  <c r="B35" i="31"/>
  <c r="B35" i="30"/>
  <c r="B35" i="29"/>
  <c r="B35" i="27"/>
  <c r="B35" i="32"/>
  <c r="B35" i="25"/>
  <c r="B31" i="31"/>
  <c r="B31" i="30"/>
  <c r="B31" i="27"/>
  <c r="B31" i="32"/>
  <c r="B31" i="25"/>
  <c r="B31" i="29"/>
  <c r="B27" i="31"/>
  <c r="B27" i="30"/>
  <c r="B27" i="29"/>
  <c r="B27" i="27"/>
  <c r="B27" i="32"/>
  <c r="B27" i="25"/>
  <c r="B23" i="31"/>
  <c r="B23" i="27"/>
  <c r="B23" i="32"/>
  <c r="B23" i="30"/>
  <c r="B23" i="25"/>
  <c r="B23" i="29"/>
  <c r="B19" i="31"/>
  <c r="B19" i="29"/>
  <c r="B19" i="27"/>
  <c r="B19" i="32"/>
  <c r="B19" i="25"/>
  <c r="B19" i="30"/>
  <c r="B15" i="31"/>
  <c r="B15" i="27"/>
  <c r="B15" i="32"/>
  <c r="B15" i="30"/>
  <c r="B15" i="25"/>
  <c r="B15" i="29"/>
  <c r="B11" i="31"/>
  <c r="B11" i="29"/>
  <c r="B11" i="27"/>
  <c r="B11" i="32"/>
  <c r="B11" i="30"/>
  <c r="B7" i="31"/>
  <c r="B7" i="27"/>
  <c r="B7" i="32"/>
  <c r="B7" i="30"/>
  <c r="B7" i="29"/>
  <c r="B3" i="31"/>
  <c r="B3" i="29"/>
  <c r="B3" i="27"/>
  <c r="B3" i="30"/>
  <c r="B3" i="32"/>
  <c r="B117" i="31"/>
  <c r="B117" i="30"/>
  <c r="B117" i="29"/>
  <c r="B117" i="25"/>
  <c r="B117" i="27"/>
  <c r="B117" i="32"/>
  <c r="B109" i="31"/>
  <c r="B109" i="30"/>
  <c r="B109" i="29"/>
  <c r="B109" i="25"/>
  <c r="B109" i="27"/>
  <c r="B109" i="32"/>
  <c r="B93" i="31"/>
  <c r="B93" i="30"/>
  <c r="B93" i="29"/>
  <c r="B93" i="25"/>
  <c r="B93" i="27"/>
  <c r="B93" i="32"/>
  <c r="B81" i="31"/>
  <c r="B81" i="29"/>
  <c r="B81" i="30"/>
  <c r="B81" i="25"/>
  <c r="B81" i="27"/>
  <c r="B81" i="32"/>
  <c r="B61" i="31"/>
  <c r="B61" i="30"/>
  <c r="B61" i="29"/>
  <c r="B61" i="25"/>
  <c r="B61" i="27"/>
  <c r="B61" i="32"/>
  <c r="B49" i="31"/>
  <c r="B49" i="30"/>
  <c r="B49" i="25"/>
  <c r="B49" i="29"/>
  <c r="B49" i="27"/>
  <c r="B49" i="32"/>
  <c r="B33" i="31"/>
  <c r="B33" i="30"/>
  <c r="B33" i="25"/>
  <c r="B33" i="32"/>
  <c r="B33" i="29"/>
  <c r="B33" i="27"/>
  <c r="B9" i="31"/>
  <c r="B9" i="30"/>
  <c r="B9" i="32"/>
  <c r="B9" i="27"/>
  <c r="B9" i="29"/>
  <c r="B116" i="31"/>
  <c r="B116" i="29"/>
  <c r="B116" i="30"/>
  <c r="B116" i="25"/>
  <c r="B116" i="27"/>
  <c r="B116" i="32"/>
  <c r="B104" i="31"/>
  <c r="B104" i="30"/>
  <c r="B104" i="29"/>
  <c r="B104" i="25"/>
  <c r="B104" i="32"/>
  <c r="B104" i="27"/>
  <c r="B92" i="31"/>
  <c r="B92" i="29"/>
  <c r="B92" i="25"/>
  <c r="B92" i="32"/>
  <c r="B92" i="30"/>
  <c r="B92" i="27"/>
  <c r="B80" i="31"/>
  <c r="B80" i="30"/>
  <c r="B80" i="29"/>
  <c r="B80" i="25"/>
  <c r="B80" i="32"/>
  <c r="B80" i="27"/>
  <c r="B2" i="31"/>
  <c r="B2" i="30"/>
  <c r="B2" i="27"/>
  <c r="B2" i="29"/>
  <c r="B2" i="32"/>
  <c r="B118" i="31"/>
  <c r="B118" i="30"/>
  <c r="B118" i="27"/>
  <c r="B118" i="29"/>
  <c r="B118" i="25"/>
  <c r="B118" i="32"/>
  <c r="B114" i="31"/>
  <c r="B114" i="30"/>
  <c r="B114" i="27"/>
  <c r="B114" i="29"/>
  <c r="B114" i="25"/>
  <c r="B114" i="32"/>
  <c r="B110" i="31"/>
  <c r="B110" i="30"/>
  <c r="B110" i="27"/>
  <c r="B110" i="29"/>
  <c r="B110" i="25"/>
  <c r="B110" i="32"/>
  <c r="B106" i="31"/>
  <c r="B106" i="30"/>
  <c r="B106" i="27"/>
  <c r="B106" i="29"/>
  <c r="B106" i="25"/>
  <c r="B106" i="32"/>
  <c r="B102" i="31"/>
  <c r="B102" i="30"/>
  <c r="B102" i="27"/>
  <c r="B102" i="29"/>
  <c r="B102" i="25"/>
  <c r="B102" i="32"/>
  <c r="B98" i="31"/>
  <c r="B98" i="30"/>
  <c r="B98" i="27"/>
  <c r="B98" i="29"/>
  <c r="B98" i="25"/>
  <c r="B98" i="32"/>
  <c r="B94" i="31"/>
  <c r="B94" i="30"/>
  <c r="B94" i="27"/>
  <c r="B94" i="29"/>
  <c r="B94" i="25"/>
  <c r="B94" i="32"/>
  <c r="B90" i="31"/>
  <c r="B90" i="30"/>
  <c r="B90" i="27"/>
  <c r="B90" i="29"/>
  <c r="B90" i="25"/>
  <c r="B90" i="32"/>
  <c r="B86" i="31"/>
  <c r="B86" i="30"/>
  <c r="B86" i="27"/>
  <c r="B86" i="29"/>
  <c r="B86" i="25"/>
  <c r="B86" i="32"/>
  <c r="B82" i="31"/>
  <c r="B82" i="30"/>
  <c r="B82" i="27"/>
  <c r="B82" i="29"/>
  <c r="B82" i="25"/>
  <c r="B82" i="32"/>
  <c r="B78" i="31"/>
  <c r="B78" i="30"/>
  <c r="B78" i="27"/>
  <c r="B78" i="29"/>
  <c r="B78" i="25"/>
  <c r="B78" i="32"/>
  <c r="B74" i="31"/>
  <c r="B74" i="30"/>
  <c r="B74" i="27"/>
  <c r="B74" i="29"/>
  <c r="B74" i="25"/>
  <c r="B74" i="32"/>
  <c r="B70" i="31"/>
  <c r="B70" i="30"/>
  <c r="B70" i="27"/>
  <c r="B70" i="29"/>
  <c r="B70" i="25"/>
  <c r="B70" i="32"/>
  <c r="B66" i="31"/>
  <c r="B66" i="30"/>
  <c r="B66" i="27"/>
  <c r="B66" i="29"/>
  <c r="B66" i="25"/>
  <c r="B66" i="32"/>
  <c r="B62" i="31"/>
  <c r="B62" i="30"/>
  <c r="B62" i="27"/>
  <c r="B62" i="29"/>
  <c r="B62" i="25"/>
  <c r="B62" i="32"/>
  <c r="B58" i="31"/>
  <c r="B58" i="30"/>
  <c r="B58" i="27"/>
  <c r="B58" i="25"/>
  <c r="B58" i="32"/>
  <c r="B58" i="29"/>
  <c r="B54" i="31"/>
  <c r="B54" i="30"/>
  <c r="B54" i="29"/>
  <c r="B54" i="27"/>
  <c r="B54" i="25"/>
  <c r="B54" i="32"/>
  <c r="B50" i="31"/>
  <c r="B50" i="30"/>
  <c r="B50" i="27"/>
  <c r="B50" i="29"/>
  <c r="B50" i="25"/>
  <c r="B50" i="32"/>
  <c r="B46" i="31"/>
  <c r="B46" i="30"/>
  <c r="B46" i="29"/>
  <c r="B46" i="27"/>
  <c r="B46" i="25"/>
  <c r="B46" i="32"/>
  <c r="B42" i="31"/>
  <c r="B42" i="30"/>
  <c r="B42" i="27"/>
  <c r="B42" i="25"/>
  <c r="B42" i="29"/>
  <c r="B42" i="32"/>
  <c r="B38" i="31"/>
  <c r="B38" i="30"/>
  <c r="B38" i="29"/>
  <c r="B38" i="27"/>
  <c r="B38" i="25"/>
  <c r="B38" i="32"/>
  <c r="B34" i="31"/>
  <c r="B34" i="30"/>
  <c r="B34" i="27"/>
  <c r="B34" i="29"/>
  <c r="B34" i="25"/>
  <c r="B34" i="32"/>
  <c r="B30" i="31"/>
  <c r="B30" i="30"/>
  <c r="B30" i="29"/>
  <c r="B30" i="27"/>
  <c r="B30" i="25"/>
  <c r="B30" i="32"/>
  <c r="B26" i="31"/>
  <c r="B26" i="30"/>
  <c r="B26" i="27"/>
  <c r="B26" i="25"/>
  <c r="B26" i="29"/>
  <c r="B26" i="32"/>
  <c r="B22" i="31"/>
  <c r="B22" i="30"/>
  <c r="B22" i="29"/>
  <c r="B22" i="27"/>
  <c r="B22" i="25"/>
  <c r="B22" i="32"/>
  <c r="B18" i="31"/>
  <c r="B18" i="30"/>
  <c r="B18" i="27"/>
  <c r="B18" i="29"/>
  <c r="B18" i="25"/>
  <c r="B18" i="32"/>
  <c r="B14" i="31"/>
  <c r="B14" i="30"/>
  <c r="B14" i="29"/>
  <c r="B14" i="27"/>
  <c r="B14" i="25"/>
  <c r="B14" i="32"/>
  <c r="B10" i="31"/>
  <c r="B10" i="30"/>
  <c r="B10" i="27"/>
  <c r="B10" i="32"/>
  <c r="B10" i="29"/>
  <c r="B6" i="31"/>
  <c r="B6" i="30"/>
  <c r="B6" i="29"/>
  <c r="B6" i="27"/>
  <c r="B6" i="32"/>
  <c r="B110" i="1"/>
  <c r="B111" i="1"/>
  <c r="B112" i="1"/>
  <c r="B113" i="1"/>
  <c r="B114" i="1"/>
  <c r="B115" i="1"/>
  <c r="B116" i="1"/>
  <c r="B117" i="1"/>
  <c r="B118" i="1"/>
  <c r="B119" i="1"/>
  <c r="B120" i="1"/>
  <c r="B121" i="1"/>
  <c r="B107" i="1"/>
  <c r="B108" i="1"/>
  <c r="B109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C10" i="30" l="1"/>
  <c r="C10" i="29"/>
  <c r="C10" i="32"/>
  <c r="C10" i="27"/>
  <c r="C10" i="31"/>
  <c r="P10" i="1"/>
  <c r="Q10" i="1" s="1"/>
  <c r="AA10" i="1"/>
  <c r="AB10" i="1" s="1"/>
  <c r="I10" i="1"/>
  <c r="J10" i="1" s="1"/>
  <c r="E10" i="1"/>
  <c r="F10" i="1" s="1"/>
  <c r="D10" i="25" s="1"/>
  <c r="R10" i="25" s="1"/>
  <c r="S10" i="25" s="1"/>
  <c r="T10" i="1"/>
  <c r="U10" i="1" s="1"/>
  <c r="AD10" i="1"/>
  <c r="AE10" i="1" s="1"/>
  <c r="W10" i="1"/>
  <c r="X10" i="1" s="1"/>
  <c r="M10" i="1"/>
  <c r="N10" i="1" s="1"/>
  <c r="C22" i="30"/>
  <c r="C22" i="31"/>
  <c r="C22" i="32"/>
  <c r="C22" i="27"/>
  <c r="C22" i="29"/>
  <c r="C22" i="25"/>
  <c r="E22" i="1"/>
  <c r="F22" i="1" s="1"/>
  <c r="AD22" i="1"/>
  <c r="AE22" i="1" s="1"/>
  <c r="P22" i="1"/>
  <c r="Q22" i="1" s="1"/>
  <c r="AA22" i="1"/>
  <c r="AB22" i="1" s="1"/>
  <c r="T22" i="1"/>
  <c r="U22" i="1" s="1"/>
  <c r="I22" i="1"/>
  <c r="J22" i="1" s="1"/>
  <c r="W22" i="1"/>
  <c r="X22" i="1" s="1"/>
  <c r="M22" i="1"/>
  <c r="N22" i="1" s="1"/>
  <c r="C30" i="30"/>
  <c r="C30" i="31"/>
  <c r="C30" i="32"/>
  <c r="C30" i="29"/>
  <c r="C30" i="27"/>
  <c r="C30" i="25"/>
  <c r="I30" i="1"/>
  <c r="J30" i="1" s="1"/>
  <c r="P30" i="1"/>
  <c r="Q30" i="1" s="1"/>
  <c r="AD30" i="1"/>
  <c r="AE30" i="1" s="1"/>
  <c r="T30" i="1"/>
  <c r="U30" i="1" s="1"/>
  <c r="M30" i="1"/>
  <c r="N30" i="1" s="1"/>
  <c r="E30" i="1"/>
  <c r="F30" i="1" s="1"/>
  <c r="W30" i="1"/>
  <c r="X30" i="1" s="1"/>
  <c r="AA30" i="1"/>
  <c r="AB30" i="1" s="1"/>
  <c r="C38" i="30"/>
  <c r="C38" i="31"/>
  <c r="C38" i="32"/>
  <c r="C38" i="25"/>
  <c r="C38" i="27"/>
  <c r="C38" i="29"/>
  <c r="T38" i="1"/>
  <c r="U38" i="1" s="1"/>
  <c r="AA38" i="1"/>
  <c r="AB38" i="1" s="1"/>
  <c r="M38" i="1"/>
  <c r="N38" i="1" s="1"/>
  <c r="W38" i="1"/>
  <c r="X38" i="1" s="1"/>
  <c r="P38" i="1"/>
  <c r="Q38" i="1" s="1"/>
  <c r="E38" i="1"/>
  <c r="F38" i="1" s="1"/>
  <c r="AD38" i="1"/>
  <c r="AE38" i="1" s="1"/>
  <c r="I38" i="1"/>
  <c r="J38" i="1" s="1"/>
  <c r="C46" i="30"/>
  <c r="C46" i="31"/>
  <c r="C46" i="32"/>
  <c r="C46" i="29"/>
  <c r="C46" i="27"/>
  <c r="C46" i="25"/>
  <c r="AD46" i="1"/>
  <c r="AE46" i="1" s="1"/>
  <c r="P46" i="1"/>
  <c r="Q46" i="1" s="1"/>
  <c r="AA46" i="1"/>
  <c r="AB46" i="1" s="1"/>
  <c r="W46" i="1"/>
  <c r="X46" i="1" s="1"/>
  <c r="E46" i="1"/>
  <c r="F46" i="1" s="1"/>
  <c r="T46" i="1"/>
  <c r="U46" i="1" s="1"/>
  <c r="I46" i="1"/>
  <c r="J46" i="1" s="1"/>
  <c r="M46" i="1"/>
  <c r="N46" i="1" s="1"/>
  <c r="C62" i="30"/>
  <c r="C62" i="31"/>
  <c r="C62" i="29"/>
  <c r="C62" i="32"/>
  <c r="C62" i="27"/>
  <c r="C62" i="25"/>
  <c r="W62" i="1"/>
  <c r="X62" i="1" s="1"/>
  <c r="AD62" i="1"/>
  <c r="AE62" i="1" s="1"/>
  <c r="T62" i="1"/>
  <c r="U62" i="1" s="1"/>
  <c r="M62" i="1"/>
  <c r="N62" i="1" s="1"/>
  <c r="I62" i="1"/>
  <c r="J62" i="1" s="1"/>
  <c r="P62" i="1"/>
  <c r="Q62" i="1" s="1"/>
  <c r="E62" i="1"/>
  <c r="F62" i="1" s="1"/>
  <c r="AA62" i="1"/>
  <c r="AB62" i="1" s="1"/>
  <c r="C82" i="31"/>
  <c r="C82" i="29"/>
  <c r="C82" i="32"/>
  <c r="C82" i="27"/>
  <c r="C82" i="30"/>
  <c r="C82" i="25"/>
  <c r="W82" i="1"/>
  <c r="X82" i="1" s="1"/>
  <c r="M82" i="1"/>
  <c r="N82" i="1" s="1"/>
  <c r="I82" i="1"/>
  <c r="J82" i="1" s="1"/>
  <c r="P82" i="1"/>
  <c r="Q82" i="1" s="1"/>
  <c r="AD82" i="1"/>
  <c r="AE82" i="1" s="1"/>
  <c r="AA82" i="1"/>
  <c r="AB82" i="1" s="1"/>
  <c r="T82" i="1"/>
  <c r="U82" i="1" s="1"/>
  <c r="E82" i="1"/>
  <c r="F82" i="1" s="1"/>
  <c r="C98" i="31"/>
  <c r="C98" i="29"/>
  <c r="C98" i="32"/>
  <c r="C98" i="30"/>
  <c r="C98" i="27"/>
  <c r="C98" i="25"/>
  <c r="AA98" i="1"/>
  <c r="AB98" i="1" s="1"/>
  <c r="P98" i="1"/>
  <c r="Q98" i="1" s="1"/>
  <c r="W98" i="1"/>
  <c r="X98" i="1" s="1"/>
  <c r="E98" i="1"/>
  <c r="F98" i="1" s="1"/>
  <c r="T98" i="1"/>
  <c r="U98" i="1" s="1"/>
  <c r="M98" i="1"/>
  <c r="N98" i="1" s="1"/>
  <c r="AD98" i="1"/>
  <c r="AE98" i="1" s="1"/>
  <c r="I98" i="1"/>
  <c r="J98" i="1" s="1"/>
  <c r="C117" i="31"/>
  <c r="C117" i="30"/>
  <c r="C117" i="29"/>
  <c r="C117" i="32"/>
  <c r="C117" i="27"/>
  <c r="C117" i="25"/>
  <c r="I117" i="1"/>
  <c r="J117" i="1" s="1"/>
  <c r="AD117" i="1"/>
  <c r="AE117" i="1" s="1"/>
  <c r="T117" i="1"/>
  <c r="U117" i="1" s="1"/>
  <c r="E117" i="1"/>
  <c r="F117" i="1" s="1"/>
  <c r="AA117" i="1"/>
  <c r="AB117" i="1" s="1"/>
  <c r="M117" i="1"/>
  <c r="N117" i="1" s="1"/>
  <c r="W117" i="1"/>
  <c r="X117" i="1" s="1"/>
  <c r="P117" i="1"/>
  <c r="Q117" i="1" s="1"/>
  <c r="C3" i="31"/>
  <c r="C3" i="30"/>
  <c r="C3" i="29"/>
  <c r="C3" i="27"/>
  <c r="C3" i="32"/>
  <c r="E3" i="1"/>
  <c r="F3" i="1" s="1"/>
  <c r="D3" i="25" s="1"/>
  <c r="R3" i="25" s="1"/>
  <c r="S3" i="25" s="1"/>
  <c r="P3" i="1"/>
  <c r="Q3" i="1" s="1"/>
  <c r="AA3" i="1"/>
  <c r="AB3" i="1" s="1"/>
  <c r="T3" i="1"/>
  <c r="U3" i="1" s="1"/>
  <c r="W3" i="1"/>
  <c r="X3" i="1" s="1"/>
  <c r="AD3" i="1"/>
  <c r="AE3" i="1" s="1"/>
  <c r="I3" i="1"/>
  <c r="J3" i="1" s="1"/>
  <c r="M3" i="1"/>
  <c r="N3" i="1" s="1"/>
  <c r="C19" i="31"/>
  <c r="C19" i="30"/>
  <c r="C19" i="29"/>
  <c r="C19" i="27"/>
  <c r="C19" i="32"/>
  <c r="C19" i="25"/>
  <c r="AA19" i="1"/>
  <c r="AB19" i="1" s="1"/>
  <c r="E19" i="1"/>
  <c r="F19" i="1" s="1"/>
  <c r="M19" i="1"/>
  <c r="N19" i="1" s="1"/>
  <c r="AD19" i="1"/>
  <c r="AE19" i="1" s="1"/>
  <c r="W19" i="1"/>
  <c r="X19" i="1" s="1"/>
  <c r="P19" i="1"/>
  <c r="Q19" i="1" s="1"/>
  <c r="T19" i="1"/>
  <c r="U19" i="1" s="1"/>
  <c r="I19" i="1"/>
  <c r="J19" i="1" s="1"/>
  <c r="C35" i="30"/>
  <c r="C35" i="31"/>
  <c r="C35" i="29"/>
  <c r="C35" i="27"/>
  <c r="C35" i="32"/>
  <c r="C35" i="25"/>
  <c r="T35" i="1"/>
  <c r="U35" i="1" s="1"/>
  <c r="W35" i="1"/>
  <c r="X35" i="1" s="1"/>
  <c r="M35" i="1"/>
  <c r="N35" i="1" s="1"/>
  <c r="E35" i="1"/>
  <c r="F35" i="1" s="1"/>
  <c r="AD35" i="1"/>
  <c r="AE35" i="1" s="1"/>
  <c r="AA35" i="1"/>
  <c r="AB35" i="1" s="1"/>
  <c r="I35" i="1"/>
  <c r="J35" i="1" s="1"/>
  <c r="P35" i="1"/>
  <c r="Q35" i="1" s="1"/>
  <c r="C47" i="30"/>
  <c r="C47" i="31"/>
  <c r="C47" i="29"/>
  <c r="C47" i="27"/>
  <c r="C47" i="32"/>
  <c r="C47" i="25"/>
  <c r="I47" i="1"/>
  <c r="J47" i="1" s="1"/>
  <c r="W47" i="1"/>
  <c r="X47" i="1" s="1"/>
  <c r="M47" i="1"/>
  <c r="N47" i="1" s="1"/>
  <c r="AD47" i="1"/>
  <c r="AE47" i="1" s="1"/>
  <c r="P47" i="1"/>
  <c r="Q47" i="1" s="1"/>
  <c r="AA47" i="1"/>
  <c r="AB47" i="1" s="1"/>
  <c r="E47" i="1"/>
  <c r="F47" i="1" s="1"/>
  <c r="T47" i="1"/>
  <c r="U47" i="1" s="1"/>
  <c r="C63" i="30"/>
  <c r="C63" i="31"/>
  <c r="C63" i="29"/>
  <c r="C63" i="27"/>
  <c r="C63" i="32"/>
  <c r="C63" i="25"/>
  <c r="I63" i="1"/>
  <c r="J63" i="1" s="1"/>
  <c r="T63" i="1"/>
  <c r="U63" i="1" s="1"/>
  <c r="P63" i="1"/>
  <c r="Q63" i="1" s="1"/>
  <c r="M63" i="1"/>
  <c r="N63" i="1" s="1"/>
  <c r="E63" i="1"/>
  <c r="F63" i="1" s="1"/>
  <c r="AD63" i="1"/>
  <c r="AE63" i="1" s="1"/>
  <c r="W63" i="1"/>
  <c r="X63" i="1" s="1"/>
  <c r="AA63" i="1"/>
  <c r="AB63" i="1" s="1"/>
  <c r="C83" i="31"/>
  <c r="C83" i="30"/>
  <c r="C83" i="29"/>
  <c r="C83" i="27"/>
  <c r="C83" i="32"/>
  <c r="C83" i="25"/>
  <c r="AA83" i="1"/>
  <c r="AB83" i="1" s="1"/>
  <c r="T83" i="1"/>
  <c r="U83" i="1" s="1"/>
  <c r="P83" i="1"/>
  <c r="Q83" i="1" s="1"/>
  <c r="AD83" i="1"/>
  <c r="AE83" i="1" s="1"/>
  <c r="W83" i="1"/>
  <c r="X83" i="1" s="1"/>
  <c r="M83" i="1"/>
  <c r="N83" i="1" s="1"/>
  <c r="I83" i="1"/>
  <c r="J83" i="1" s="1"/>
  <c r="E83" i="1"/>
  <c r="F83" i="1" s="1"/>
  <c r="C99" i="31"/>
  <c r="C99" i="30"/>
  <c r="C99" i="29"/>
  <c r="C99" i="27"/>
  <c r="C99" i="32"/>
  <c r="C99" i="25"/>
  <c r="I99" i="1"/>
  <c r="J99" i="1" s="1"/>
  <c r="M99" i="1"/>
  <c r="N99" i="1" s="1"/>
  <c r="E99" i="1"/>
  <c r="F99" i="1" s="1"/>
  <c r="T99" i="1"/>
  <c r="U99" i="1" s="1"/>
  <c r="P99" i="1"/>
  <c r="Q99" i="1" s="1"/>
  <c r="W99" i="1"/>
  <c r="X99" i="1" s="1"/>
  <c r="AA99" i="1"/>
  <c r="AB99" i="1" s="1"/>
  <c r="AD99" i="1"/>
  <c r="AE99" i="1" s="1"/>
  <c r="C116" i="31"/>
  <c r="C116" i="29"/>
  <c r="C116" i="32"/>
  <c r="C116" i="27"/>
  <c r="C116" i="30"/>
  <c r="C116" i="25"/>
  <c r="AA116" i="1"/>
  <c r="AB116" i="1" s="1"/>
  <c r="AD116" i="1"/>
  <c r="AE116" i="1" s="1"/>
  <c r="I116" i="1"/>
  <c r="J116" i="1" s="1"/>
  <c r="E116" i="1"/>
  <c r="F116" i="1" s="1"/>
  <c r="M116" i="1"/>
  <c r="N116" i="1" s="1"/>
  <c r="T116" i="1"/>
  <c r="U116" i="1" s="1"/>
  <c r="W116" i="1"/>
  <c r="X116" i="1" s="1"/>
  <c r="P116" i="1"/>
  <c r="Q116" i="1" s="1"/>
  <c r="C4" i="31"/>
  <c r="C4" i="29"/>
  <c r="C4" i="27"/>
  <c r="C4" i="30"/>
  <c r="C4" i="32"/>
  <c r="T4" i="1"/>
  <c r="U4" i="1" s="1"/>
  <c r="E4" i="1"/>
  <c r="F4" i="1" s="1"/>
  <c r="D4" i="25" s="1"/>
  <c r="R4" i="25" s="1"/>
  <c r="S4" i="25" s="1"/>
  <c r="W4" i="1"/>
  <c r="X4" i="1" s="1"/>
  <c r="AD4" i="1"/>
  <c r="AE4" i="1" s="1"/>
  <c r="P4" i="1"/>
  <c r="Q4" i="1" s="1"/>
  <c r="AA4" i="1"/>
  <c r="AB4" i="1" s="1"/>
  <c r="M4" i="1"/>
  <c r="N4" i="1" s="1"/>
  <c r="I4" i="1"/>
  <c r="J4" i="1" s="1"/>
  <c r="C20" i="31"/>
  <c r="C20" i="29"/>
  <c r="C20" i="27"/>
  <c r="C20" i="32"/>
  <c r="C20" i="30"/>
  <c r="C20" i="25"/>
  <c r="P20" i="1"/>
  <c r="Q20" i="1" s="1"/>
  <c r="T20" i="1"/>
  <c r="U20" i="1" s="1"/>
  <c r="AA20" i="1"/>
  <c r="AB20" i="1" s="1"/>
  <c r="I20" i="1"/>
  <c r="J20" i="1" s="1"/>
  <c r="AD20" i="1"/>
  <c r="AE20" i="1" s="1"/>
  <c r="E20" i="1"/>
  <c r="F20" i="1" s="1"/>
  <c r="W20" i="1"/>
  <c r="X20" i="1" s="1"/>
  <c r="M20" i="1"/>
  <c r="N20" i="1" s="1"/>
  <c r="C36" i="31"/>
  <c r="C36" i="29"/>
  <c r="C36" i="27"/>
  <c r="C36" i="32"/>
  <c r="C36" i="30"/>
  <c r="C36" i="25"/>
  <c r="W36" i="1"/>
  <c r="X36" i="1" s="1"/>
  <c r="P36" i="1"/>
  <c r="Q36" i="1" s="1"/>
  <c r="AA36" i="1"/>
  <c r="AB36" i="1" s="1"/>
  <c r="T36" i="1"/>
  <c r="U36" i="1" s="1"/>
  <c r="I36" i="1"/>
  <c r="J36" i="1" s="1"/>
  <c r="E36" i="1"/>
  <c r="F36" i="1" s="1"/>
  <c r="AD36" i="1"/>
  <c r="AE36" i="1" s="1"/>
  <c r="M36" i="1"/>
  <c r="N36" i="1" s="1"/>
  <c r="C48" i="30"/>
  <c r="C48" i="31"/>
  <c r="C48" i="27"/>
  <c r="C48" i="32"/>
  <c r="C48" i="29"/>
  <c r="C48" i="25"/>
  <c r="P48" i="1"/>
  <c r="Q48" i="1" s="1"/>
  <c r="AD48" i="1"/>
  <c r="AE48" i="1" s="1"/>
  <c r="W48" i="1"/>
  <c r="X48" i="1" s="1"/>
  <c r="T48" i="1"/>
  <c r="U48" i="1" s="1"/>
  <c r="I48" i="1"/>
  <c r="J48" i="1" s="1"/>
  <c r="E48" i="1"/>
  <c r="F48" i="1" s="1"/>
  <c r="AA48" i="1"/>
  <c r="AB48" i="1" s="1"/>
  <c r="M48" i="1"/>
  <c r="N48" i="1" s="1"/>
  <c r="C64" i="30"/>
  <c r="C64" i="29"/>
  <c r="C64" i="31"/>
  <c r="C64" i="32"/>
  <c r="C64" i="27"/>
  <c r="C64" i="25"/>
  <c r="E64" i="1"/>
  <c r="F64" i="1" s="1"/>
  <c r="W64" i="1"/>
  <c r="X64" i="1" s="1"/>
  <c r="AA64" i="1"/>
  <c r="AB64" i="1" s="1"/>
  <c r="P64" i="1"/>
  <c r="Q64" i="1" s="1"/>
  <c r="M64" i="1"/>
  <c r="N64" i="1" s="1"/>
  <c r="AD64" i="1"/>
  <c r="AE64" i="1" s="1"/>
  <c r="T64" i="1"/>
  <c r="U64" i="1" s="1"/>
  <c r="I64" i="1"/>
  <c r="J64" i="1" s="1"/>
  <c r="C80" i="31"/>
  <c r="C80" i="30"/>
  <c r="C80" i="29"/>
  <c r="C80" i="27"/>
  <c r="C80" i="32"/>
  <c r="C80" i="25"/>
  <c r="P80" i="1"/>
  <c r="Q80" i="1" s="1"/>
  <c r="AA80" i="1"/>
  <c r="AB80" i="1" s="1"/>
  <c r="M80" i="1"/>
  <c r="N80" i="1" s="1"/>
  <c r="I80" i="1"/>
  <c r="J80" i="1" s="1"/>
  <c r="E80" i="1"/>
  <c r="F80" i="1" s="1"/>
  <c r="T80" i="1"/>
  <c r="U80" i="1" s="1"/>
  <c r="W80" i="1"/>
  <c r="X80" i="1" s="1"/>
  <c r="AD80" i="1"/>
  <c r="AE80" i="1" s="1"/>
  <c r="C100" i="31"/>
  <c r="C100" i="29"/>
  <c r="C100" i="27"/>
  <c r="C100" i="32"/>
  <c r="C100" i="25"/>
  <c r="C100" i="30"/>
  <c r="E100" i="1"/>
  <c r="F100" i="1" s="1"/>
  <c r="P100" i="1"/>
  <c r="Q100" i="1" s="1"/>
  <c r="AD100" i="1"/>
  <c r="AE100" i="1" s="1"/>
  <c r="I100" i="1"/>
  <c r="J100" i="1" s="1"/>
  <c r="T100" i="1"/>
  <c r="U100" i="1" s="1"/>
  <c r="AA100" i="1"/>
  <c r="AB100" i="1" s="1"/>
  <c r="W100" i="1"/>
  <c r="X100" i="1" s="1"/>
  <c r="M100" i="1"/>
  <c r="N100" i="1" s="1"/>
  <c r="C115" i="31"/>
  <c r="C115" i="30"/>
  <c r="C115" i="29"/>
  <c r="C115" i="27"/>
  <c r="C115" i="32"/>
  <c r="C115" i="25"/>
  <c r="AD115" i="1"/>
  <c r="AE115" i="1" s="1"/>
  <c r="AA115" i="1"/>
  <c r="AB115" i="1" s="1"/>
  <c r="T115" i="1"/>
  <c r="U115" i="1" s="1"/>
  <c r="I115" i="1"/>
  <c r="J115" i="1" s="1"/>
  <c r="E115" i="1"/>
  <c r="F115" i="1" s="1"/>
  <c r="W115" i="1"/>
  <c r="X115" i="1" s="1"/>
  <c r="M115" i="1"/>
  <c r="N115" i="1" s="1"/>
  <c r="P115" i="1"/>
  <c r="Q115" i="1" s="1"/>
  <c r="C2" i="30"/>
  <c r="O4" i="21"/>
  <c r="C2" i="29"/>
  <c r="D4" i="21"/>
  <c r="C2" i="31"/>
  <c r="P4" i="21"/>
  <c r="Q4" i="21" s="1"/>
  <c r="C2" i="32"/>
  <c r="C2" i="27"/>
  <c r="C4" i="21"/>
  <c r="J4" i="21"/>
  <c r="I4" i="21"/>
  <c r="J6" i="21"/>
  <c r="I6" i="21"/>
  <c r="P5" i="21"/>
  <c r="D12" i="21"/>
  <c r="D10" i="21"/>
  <c r="C8" i="21"/>
  <c r="C6" i="21"/>
  <c r="D6" i="21"/>
  <c r="D11" i="21"/>
  <c r="C13" i="21"/>
  <c r="C11" i="21"/>
  <c r="C9" i="21"/>
  <c r="D5" i="21"/>
  <c r="C5" i="21"/>
  <c r="C7" i="21"/>
  <c r="C12" i="21"/>
  <c r="C10" i="21"/>
  <c r="D13" i="21"/>
  <c r="I5" i="21"/>
  <c r="O5" i="21"/>
  <c r="D8" i="21"/>
  <c r="D9" i="21"/>
  <c r="J5" i="21"/>
  <c r="K5" i="21" s="1"/>
  <c r="O6" i="21"/>
  <c r="P6" i="21"/>
  <c r="D7" i="21"/>
  <c r="J7" i="21"/>
  <c r="I7" i="21"/>
  <c r="O7" i="21"/>
  <c r="P7" i="21"/>
  <c r="O8" i="21"/>
  <c r="J8" i="21"/>
  <c r="P8" i="21"/>
  <c r="I8" i="21"/>
  <c r="O9" i="21"/>
  <c r="I9" i="21"/>
  <c r="P9" i="21"/>
  <c r="J9" i="21"/>
  <c r="I10" i="21"/>
  <c r="AN5" i="17"/>
  <c r="O4" i="18"/>
  <c r="AG5" i="17" s="1"/>
  <c r="G12" i="18"/>
  <c r="U5" i="17"/>
  <c r="J10" i="21"/>
  <c r="K4" i="18"/>
  <c r="C5" i="17"/>
  <c r="O10" i="21"/>
  <c r="O5" i="18"/>
  <c r="O9" i="18"/>
  <c r="S5" i="18"/>
  <c r="S9" i="18"/>
  <c r="W5" i="18"/>
  <c r="W9" i="18"/>
  <c r="W4" i="18"/>
  <c r="AY5" i="17" s="1"/>
  <c r="K5" i="18"/>
  <c r="K9" i="18"/>
  <c r="G4" i="18"/>
  <c r="G8" i="18"/>
  <c r="C7" i="18"/>
  <c r="C11" i="18"/>
  <c r="P10" i="21"/>
  <c r="AX5" i="17"/>
  <c r="AZ5" i="17" s="1"/>
  <c r="BA5" i="17" s="1"/>
  <c r="AD5" i="17"/>
  <c r="C13" i="18"/>
  <c r="K13" i="18"/>
  <c r="S13" i="18"/>
  <c r="O6" i="18"/>
  <c r="O10" i="18"/>
  <c r="S6" i="18"/>
  <c r="S10" i="18"/>
  <c r="W6" i="18"/>
  <c r="W10" i="18"/>
  <c r="S4" i="18"/>
  <c r="AQ5" i="17" s="1"/>
  <c r="K6" i="18"/>
  <c r="K10" i="18"/>
  <c r="G5" i="18"/>
  <c r="G9" i="18"/>
  <c r="C4" i="18"/>
  <c r="C8" i="18"/>
  <c r="C12" i="18"/>
  <c r="L5" i="17"/>
  <c r="G7" i="18"/>
  <c r="W8" i="18"/>
  <c r="O8" i="18"/>
  <c r="U6" i="17"/>
  <c r="C5" i="18"/>
  <c r="D5" i="18" s="1"/>
  <c r="K7" i="18"/>
  <c r="S7" i="18"/>
  <c r="O11" i="21"/>
  <c r="AD2" i="1"/>
  <c r="AE2" i="1" s="1"/>
  <c r="W2" i="1"/>
  <c r="X2" i="1" s="1"/>
  <c r="T2" i="1"/>
  <c r="U2" i="1" s="1"/>
  <c r="I2" i="1"/>
  <c r="J2" i="1" s="1"/>
  <c r="AN7" i="17"/>
  <c r="AD8" i="17"/>
  <c r="AD7" i="17"/>
  <c r="P2" i="1"/>
  <c r="Q2" i="1" s="1"/>
  <c r="AX7" i="17"/>
  <c r="C10" i="18"/>
  <c r="K12" i="18"/>
  <c r="S12" i="18"/>
  <c r="W13" i="18"/>
  <c r="AD6" i="17"/>
  <c r="G10" i="18"/>
  <c r="W11" i="18"/>
  <c r="O11" i="18"/>
  <c r="C6" i="17"/>
  <c r="G13" i="18"/>
  <c r="C6" i="18"/>
  <c r="D6" i="18" s="1"/>
  <c r="K8" i="18"/>
  <c r="S8" i="18"/>
  <c r="O13" i="18"/>
  <c r="G6" i="18"/>
  <c r="H6" i="18" s="1"/>
  <c r="W7" i="18"/>
  <c r="O7" i="18"/>
  <c r="J11" i="21"/>
  <c r="AX6" i="17"/>
  <c r="O12" i="18"/>
  <c r="AN8" i="17"/>
  <c r="U7" i="17"/>
  <c r="W12" i="18"/>
  <c r="M2" i="1"/>
  <c r="N2" i="1" s="1"/>
  <c r="C9" i="18"/>
  <c r="AN6" i="17"/>
  <c r="L7" i="17"/>
  <c r="S11" i="18"/>
  <c r="I11" i="21"/>
  <c r="AA2" i="1"/>
  <c r="AB2" i="1" s="1"/>
  <c r="E2" i="1"/>
  <c r="F2" i="1" s="1"/>
  <c r="L6" i="17"/>
  <c r="G11" i="18"/>
  <c r="K11" i="18"/>
  <c r="AX9" i="17"/>
  <c r="J12" i="21"/>
  <c r="AN9" i="17"/>
  <c r="U9" i="17"/>
  <c r="R3" i="35" s="1"/>
  <c r="L8" i="17"/>
  <c r="U8" i="17"/>
  <c r="I12" i="21"/>
  <c r="AX8" i="17"/>
  <c r="O12" i="21"/>
  <c r="P12" i="21"/>
  <c r="C7" i="17"/>
  <c r="AD9" i="17"/>
  <c r="AX10" i="17"/>
  <c r="P13" i="21"/>
  <c r="L9" i="17"/>
  <c r="M3" i="35" s="1"/>
  <c r="U10" i="17"/>
  <c r="I13" i="21"/>
  <c r="J13" i="21"/>
  <c r="AD10" i="17"/>
  <c r="C8" i="17"/>
  <c r="O13" i="21"/>
  <c r="AN10" i="17"/>
  <c r="AX11" i="17"/>
  <c r="AD11" i="17"/>
  <c r="L10" i="17"/>
  <c r="AN11" i="17"/>
  <c r="C9" i="17"/>
  <c r="H3" i="35" s="1"/>
  <c r="U11" i="17"/>
  <c r="AX12" i="17"/>
  <c r="AD12" i="17"/>
  <c r="AN12" i="17"/>
  <c r="L11" i="17"/>
  <c r="C10" i="17"/>
  <c r="U12" i="17"/>
  <c r="AX13" i="17"/>
  <c r="L12" i="17"/>
  <c r="AN13" i="17"/>
  <c r="AD13" i="17"/>
  <c r="C11" i="17"/>
  <c r="U13" i="17"/>
  <c r="AX14" i="17"/>
  <c r="L13" i="17"/>
  <c r="C12" i="17"/>
  <c r="AD14" i="17"/>
  <c r="AN14" i="17"/>
  <c r="U14" i="17"/>
  <c r="L14" i="17"/>
  <c r="C13" i="17"/>
  <c r="C14" i="17"/>
  <c r="C6" i="30"/>
  <c r="C6" i="31"/>
  <c r="C6" i="32"/>
  <c r="C6" i="29"/>
  <c r="C6" i="27"/>
  <c r="AD6" i="1"/>
  <c r="AE6" i="1" s="1"/>
  <c r="I6" i="1"/>
  <c r="J6" i="1" s="1"/>
  <c r="T6" i="1"/>
  <c r="U6" i="1" s="1"/>
  <c r="P6" i="1"/>
  <c r="Q6" i="1" s="1"/>
  <c r="E6" i="1"/>
  <c r="F6" i="1" s="1"/>
  <c r="D6" i="25" s="1"/>
  <c r="R6" i="25" s="1"/>
  <c r="S6" i="25" s="1"/>
  <c r="M6" i="1"/>
  <c r="N6" i="1" s="1"/>
  <c r="W6" i="1"/>
  <c r="X6" i="1" s="1"/>
  <c r="AA6" i="1"/>
  <c r="AB6" i="1" s="1"/>
  <c r="C14" i="30"/>
  <c r="C14" i="31"/>
  <c r="C14" i="32"/>
  <c r="C14" i="27"/>
  <c r="C14" i="29"/>
  <c r="C14" i="25"/>
  <c r="AD14" i="1"/>
  <c r="AE14" i="1" s="1"/>
  <c r="P14" i="1"/>
  <c r="Q14" i="1" s="1"/>
  <c r="AA14" i="1"/>
  <c r="AB14" i="1" s="1"/>
  <c r="T14" i="1"/>
  <c r="U14" i="1" s="1"/>
  <c r="E14" i="1"/>
  <c r="F14" i="1" s="1"/>
  <c r="I14" i="1"/>
  <c r="J14" i="1" s="1"/>
  <c r="M14" i="1"/>
  <c r="N14" i="1" s="1"/>
  <c r="W14" i="1"/>
  <c r="X14" i="1" s="1"/>
  <c r="C18" i="30"/>
  <c r="C18" i="29"/>
  <c r="C18" i="32"/>
  <c r="C18" i="31"/>
  <c r="C18" i="27"/>
  <c r="C18" i="25"/>
  <c r="P18" i="1"/>
  <c r="Q18" i="1" s="1"/>
  <c r="E18" i="1"/>
  <c r="F18" i="1" s="1"/>
  <c r="T18" i="1"/>
  <c r="U18" i="1" s="1"/>
  <c r="AA18" i="1"/>
  <c r="AB18" i="1" s="1"/>
  <c r="I18" i="1"/>
  <c r="J18" i="1" s="1"/>
  <c r="W18" i="1"/>
  <c r="X18" i="1" s="1"/>
  <c r="M18" i="1"/>
  <c r="N18" i="1" s="1"/>
  <c r="AD18" i="1"/>
  <c r="AE18" i="1" s="1"/>
  <c r="C26" i="30"/>
  <c r="C26" i="29"/>
  <c r="C26" i="32"/>
  <c r="C26" i="31"/>
  <c r="C26" i="27"/>
  <c r="C26" i="25"/>
  <c r="W26" i="1"/>
  <c r="X26" i="1" s="1"/>
  <c r="AD26" i="1"/>
  <c r="AE26" i="1" s="1"/>
  <c r="M26" i="1"/>
  <c r="N26" i="1" s="1"/>
  <c r="T26" i="1"/>
  <c r="U26" i="1" s="1"/>
  <c r="I26" i="1"/>
  <c r="J26" i="1" s="1"/>
  <c r="P26" i="1"/>
  <c r="Q26" i="1" s="1"/>
  <c r="AA26" i="1"/>
  <c r="AB26" i="1" s="1"/>
  <c r="E26" i="1"/>
  <c r="F26" i="1" s="1"/>
  <c r="C34" i="29"/>
  <c r="C34" i="32"/>
  <c r="C34" i="31"/>
  <c r="C34" i="27"/>
  <c r="C34" i="30"/>
  <c r="C34" i="25"/>
  <c r="P34" i="1"/>
  <c r="Q34" i="1" s="1"/>
  <c r="AA34" i="1"/>
  <c r="AB34" i="1" s="1"/>
  <c r="AD34" i="1"/>
  <c r="AE34" i="1" s="1"/>
  <c r="M34" i="1"/>
  <c r="N34" i="1" s="1"/>
  <c r="I34" i="1"/>
  <c r="J34" i="1" s="1"/>
  <c r="T34" i="1"/>
  <c r="U34" i="1" s="1"/>
  <c r="E34" i="1"/>
  <c r="F34" i="1" s="1"/>
  <c r="W34" i="1"/>
  <c r="X34" i="1" s="1"/>
  <c r="C42" i="32"/>
  <c r="C42" i="30"/>
  <c r="C42" i="29"/>
  <c r="C42" i="31"/>
  <c r="C42" i="27"/>
  <c r="C42" i="25"/>
  <c r="P42" i="1"/>
  <c r="Q42" i="1" s="1"/>
  <c r="AA42" i="1"/>
  <c r="AB42" i="1" s="1"/>
  <c r="AD42" i="1"/>
  <c r="AE42" i="1" s="1"/>
  <c r="M42" i="1"/>
  <c r="N42" i="1" s="1"/>
  <c r="I42" i="1"/>
  <c r="J42" i="1" s="1"/>
  <c r="W42" i="1"/>
  <c r="X42" i="1" s="1"/>
  <c r="T42" i="1"/>
  <c r="U42" i="1" s="1"/>
  <c r="E42" i="1"/>
  <c r="F42" i="1" s="1"/>
  <c r="C50" i="29"/>
  <c r="C50" i="32"/>
  <c r="C50" i="31"/>
  <c r="C50" i="27"/>
  <c r="C50" i="30"/>
  <c r="C50" i="25"/>
  <c r="AA50" i="1"/>
  <c r="AB50" i="1" s="1"/>
  <c r="I50" i="1"/>
  <c r="J50" i="1" s="1"/>
  <c r="AD50" i="1"/>
  <c r="AE50" i="1" s="1"/>
  <c r="P50" i="1"/>
  <c r="Q50" i="1" s="1"/>
  <c r="T50" i="1"/>
  <c r="U50" i="1" s="1"/>
  <c r="M50" i="1"/>
  <c r="N50" i="1" s="1"/>
  <c r="E50" i="1"/>
  <c r="F50" i="1" s="1"/>
  <c r="W50" i="1"/>
  <c r="X50" i="1" s="1"/>
  <c r="C54" i="30"/>
  <c r="C54" i="31"/>
  <c r="C54" i="32"/>
  <c r="C54" i="27"/>
  <c r="C54" i="29"/>
  <c r="C54" i="25"/>
  <c r="E54" i="1"/>
  <c r="F54" i="1" s="1"/>
  <c r="P54" i="1"/>
  <c r="Q54" i="1" s="1"/>
  <c r="W54" i="1"/>
  <c r="X54" i="1" s="1"/>
  <c r="I54" i="1"/>
  <c r="J54" i="1" s="1"/>
  <c r="AA54" i="1"/>
  <c r="AB54" i="1" s="1"/>
  <c r="T54" i="1"/>
  <c r="U54" i="1" s="1"/>
  <c r="AD54" i="1"/>
  <c r="AE54" i="1" s="1"/>
  <c r="M54" i="1"/>
  <c r="N54" i="1" s="1"/>
  <c r="C58" i="30"/>
  <c r="C58" i="29"/>
  <c r="C58" i="32"/>
  <c r="C58" i="31"/>
  <c r="C58" i="27"/>
  <c r="C58" i="25"/>
  <c r="W58" i="1"/>
  <c r="X58" i="1" s="1"/>
  <c r="M58" i="1"/>
  <c r="N58" i="1" s="1"/>
  <c r="T58" i="1"/>
  <c r="U58" i="1" s="1"/>
  <c r="AD58" i="1"/>
  <c r="AE58" i="1" s="1"/>
  <c r="P58" i="1"/>
  <c r="Q58" i="1" s="1"/>
  <c r="AA58" i="1"/>
  <c r="AB58" i="1" s="1"/>
  <c r="E58" i="1"/>
  <c r="F58" i="1" s="1"/>
  <c r="I58" i="1"/>
  <c r="J58" i="1" s="1"/>
  <c r="C66" i="29"/>
  <c r="C66" i="32"/>
  <c r="C66" i="31"/>
  <c r="C66" i="27"/>
  <c r="C66" i="30"/>
  <c r="C66" i="25"/>
  <c r="AD66" i="1"/>
  <c r="AE66" i="1" s="1"/>
  <c r="W66" i="1"/>
  <c r="X66" i="1" s="1"/>
  <c r="M66" i="1"/>
  <c r="N66" i="1" s="1"/>
  <c r="I66" i="1"/>
  <c r="J66" i="1" s="1"/>
  <c r="P66" i="1"/>
  <c r="Q66" i="1" s="1"/>
  <c r="T66" i="1"/>
  <c r="U66" i="1" s="1"/>
  <c r="AA66" i="1"/>
  <c r="AB66" i="1" s="1"/>
  <c r="E66" i="1"/>
  <c r="F66" i="1" s="1"/>
  <c r="C70" i="30"/>
  <c r="C70" i="31"/>
  <c r="C70" i="29"/>
  <c r="C70" i="32"/>
  <c r="C70" i="27"/>
  <c r="C70" i="25"/>
  <c r="W70" i="1"/>
  <c r="X70" i="1" s="1"/>
  <c r="AA70" i="1"/>
  <c r="AB70" i="1" s="1"/>
  <c r="AD70" i="1"/>
  <c r="AE70" i="1" s="1"/>
  <c r="E70" i="1"/>
  <c r="F70" i="1" s="1"/>
  <c r="M70" i="1"/>
  <c r="N70" i="1" s="1"/>
  <c r="I70" i="1"/>
  <c r="J70" i="1" s="1"/>
  <c r="T70" i="1"/>
  <c r="U70" i="1" s="1"/>
  <c r="P70" i="1"/>
  <c r="Q70" i="1" s="1"/>
  <c r="C74" i="29"/>
  <c r="C74" i="32"/>
  <c r="C74" i="30"/>
  <c r="C74" i="27"/>
  <c r="C74" i="25"/>
  <c r="C74" i="31"/>
  <c r="I74" i="1"/>
  <c r="J74" i="1" s="1"/>
  <c r="W74" i="1"/>
  <c r="X74" i="1" s="1"/>
  <c r="P74" i="1"/>
  <c r="Q74" i="1" s="1"/>
  <c r="AA74" i="1"/>
  <c r="AB74" i="1" s="1"/>
  <c r="T74" i="1"/>
  <c r="U74" i="1" s="1"/>
  <c r="AD74" i="1"/>
  <c r="AE74" i="1" s="1"/>
  <c r="E74" i="1"/>
  <c r="F74" i="1" s="1"/>
  <c r="M74" i="1"/>
  <c r="N74" i="1" s="1"/>
  <c r="C78" i="31"/>
  <c r="C78" i="30"/>
  <c r="C78" i="29"/>
  <c r="C78" i="32"/>
  <c r="C78" i="25"/>
  <c r="C78" i="27"/>
  <c r="T78" i="1"/>
  <c r="U78" i="1" s="1"/>
  <c r="AD78" i="1"/>
  <c r="AE78" i="1" s="1"/>
  <c r="P78" i="1"/>
  <c r="Q78" i="1" s="1"/>
  <c r="I78" i="1"/>
  <c r="J78" i="1" s="1"/>
  <c r="E78" i="1"/>
  <c r="F78" i="1" s="1"/>
  <c r="W78" i="1"/>
  <c r="X78" i="1" s="1"/>
  <c r="AA78" i="1"/>
  <c r="AB78" i="1" s="1"/>
  <c r="M78" i="1"/>
  <c r="N78" i="1" s="1"/>
  <c r="C86" i="31"/>
  <c r="C86" i="30"/>
  <c r="C86" i="29"/>
  <c r="C86" i="32"/>
  <c r="C86" i="27"/>
  <c r="C86" i="25"/>
  <c r="W86" i="1"/>
  <c r="X86" i="1" s="1"/>
  <c r="T86" i="1"/>
  <c r="U86" i="1" s="1"/>
  <c r="P86" i="1"/>
  <c r="Q86" i="1" s="1"/>
  <c r="E86" i="1"/>
  <c r="F86" i="1" s="1"/>
  <c r="AD86" i="1"/>
  <c r="AE86" i="1" s="1"/>
  <c r="AA86" i="1"/>
  <c r="AB86" i="1" s="1"/>
  <c r="M86" i="1"/>
  <c r="N86" i="1" s="1"/>
  <c r="I86" i="1"/>
  <c r="J86" i="1" s="1"/>
  <c r="C90" i="31"/>
  <c r="C90" i="29"/>
  <c r="C90" i="30"/>
  <c r="C90" i="32"/>
  <c r="C90" i="27"/>
  <c r="C90" i="25"/>
  <c r="T90" i="1"/>
  <c r="U90" i="1" s="1"/>
  <c r="P90" i="1"/>
  <c r="Q90" i="1" s="1"/>
  <c r="W90" i="1"/>
  <c r="X90" i="1" s="1"/>
  <c r="AD90" i="1"/>
  <c r="AE90" i="1" s="1"/>
  <c r="E90" i="1"/>
  <c r="F90" i="1" s="1"/>
  <c r="I90" i="1"/>
  <c r="J90" i="1" s="1"/>
  <c r="AA90" i="1"/>
  <c r="AB90" i="1" s="1"/>
  <c r="M90" i="1"/>
  <c r="N90" i="1" s="1"/>
  <c r="C94" i="31"/>
  <c r="C94" i="30"/>
  <c r="C94" i="29"/>
  <c r="C94" i="32"/>
  <c r="C94" i="27"/>
  <c r="C94" i="25"/>
  <c r="E94" i="1"/>
  <c r="F94" i="1" s="1"/>
  <c r="W94" i="1"/>
  <c r="X94" i="1" s="1"/>
  <c r="AA94" i="1"/>
  <c r="AB94" i="1" s="1"/>
  <c r="M94" i="1"/>
  <c r="N94" i="1" s="1"/>
  <c r="P94" i="1"/>
  <c r="Q94" i="1" s="1"/>
  <c r="I94" i="1"/>
  <c r="J94" i="1" s="1"/>
  <c r="AD94" i="1"/>
  <c r="AE94" i="1" s="1"/>
  <c r="T94" i="1"/>
  <c r="U94" i="1" s="1"/>
  <c r="C102" i="31"/>
  <c r="C102" i="30"/>
  <c r="C102" i="29"/>
  <c r="C102" i="32"/>
  <c r="C102" i="27"/>
  <c r="C102" i="25"/>
  <c r="AD102" i="1"/>
  <c r="AE102" i="1" s="1"/>
  <c r="P102" i="1"/>
  <c r="Q102" i="1" s="1"/>
  <c r="W102" i="1"/>
  <c r="X102" i="1" s="1"/>
  <c r="T102" i="1"/>
  <c r="U102" i="1" s="1"/>
  <c r="AA102" i="1"/>
  <c r="AB102" i="1" s="1"/>
  <c r="I102" i="1"/>
  <c r="J102" i="1" s="1"/>
  <c r="E102" i="1"/>
  <c r="F102" i="1" s="1"/>
  <c r="M102" i="1"/>
  <c r="N102" i="1" s="1"/>
  <c r="C106" i="31"/>
  <c r="C106" i="29"/>
  <c r="C106" i="30"/>
  <c r="C106" i="32"/>
  <c r="C106" i="27"/>
  <c r="C106" i="25"/>
  <c r="W106" i="1"/>
  <c r="X106" i="1" s="1"/>
  <c r="M106" i="1"/>
  <c r="N106" i="1" s="1"/>
  <c r="AA106" i="1"/>
  <c r="AB106" i="1" s="1"/>
  <c r="AD106" i="1"/>
  <c r="AE106" i="1" s="1"/>
  <c r="P106" i="1"/>
  <c r="Q106" i="1" s="1"/>
  <c r="T106" i="1"/>
  <c r="U106" i="1" s="1"/>
  <c r="I106" i="1"/>
  <c r="J106" i="1" s="1"/>
  <c r="E106" i="1"/>
  <c r="F106" i="1" s="1"/>
  <c r="C121" i="31"/>
  <c r="C121" i="30"/>
  <c r="C121" i="32"/>
  <c r="C121" i="29"/>
  <c r="C121" i="27"/>
  <c r="C121" i="25"/>
  <c r="M121" i="1"/>
  <c r="N121" i="1" s="1"/>
  <c r="W121" i="1"/>
  <c r="X121" i="1" s="1"/>
  <c r="E121" i="1"/>
  <c r="F121" i="1" s="1"/>
  <c r="AD121" i="1"/>
  <c r="AE121" i="1" s="1"/>
  <c r="AA121" i="1"/>
  <c r="AB121" i="1" s="1"/>
  <c r="I121" i="1"/>
  <c r="J121" i="1" s="1"/>
  <c r="T121" i="1"/>
  <c r="U121" i="1" s="1"/>
  <c r="P121" i="1"/>
  <c r="Q121" i="1" s="1"/>
  <c r="C113" i="31"/>
  <c r="C113" i="30"/>
  <c r="C113" i="29"/>
  <c r="C113" i="32"/>
  <c r="C113" i="27"/>
  <c r="C113" i="25"/>
  <c r="E113" i="1"/>
  <c r="F113" i="1" s="1"/>
  <c r="M113" i="1"/>
  <c r="N113" i="1" s="1"/>
  <c r="T113" i="1"/>
  <c r="U113" i="1" s="1"/>
  <c r="W113" i="1"/>
  <c r="X113" i="1" s="1"/>
  <c r="AA113" i="1"/>
  <c r="AB113" i="1" s="1"/>
  <c r="I113" i="1"/>
  <c r="J113" i="1" s="1"/>
  <c r="AD113" i="1"/>
  <c r="AE113" i="1" s="1"/>
  <c r="P113" i="1"/>
  <c r="Q113" i="1" s="1"/>
  <c r="C7" i="31"/>
  <c r="C7" i="30"/>
  <c r="C7" i="29"/>
  <c r="C7" i="27"/>
  <c r="C7" i="32"/>
  <c r="AD7" i="1"/>
  <c r="AE7" i="1" s="1"/>
  <c r="M7" i="1"/>
  <c r="N7" i="1" s="1"/>
  <c r="W7" i="1"/>
  <c r="X7" i="1" s="1"/>
  <c r="AA7" i="1"/>
  <c r="AB7" i="1" s="1"/>
  <c r="P7" i="1"/>
  <c r="Q7" i="1" s="1"/>
  <c r="T7" i="1"/>
  <c r="U7" i="1" s="1"/>
  <c r="E7" i="1"/>
  <c r="F7" i="1" s="1"/>
  <c r="D7" i="25" s="1"/>
  <c r="R7" i="25" s="1"/>
  <c r="S7" i="25" s="1"/>
  <c r="I7" i="1"/>
  <c r="J7" i="1" s="1"/>
  <c r="C11" i="31"/>
  <c r="C11" i="30"/>
  <c r="C11" i="29"/>
  <c r="C11" i="27"/>
  <c r="C11" i="32"/>
  <c r="W11" i="1"/>
  <c r="X11" i="1" s="1"/>
  <c r="AD11" i="1"/>
  <c r="AE11" i="1" s="1"/>
  <c r="AA11" i="1"/>
  <c r="AB11" i="1" s="1"/>
  <c r="T11" i="1"/>
  <c r="U11" i="1" s="1"/>
  <c r="M11" i="1"/>
  <c r="N11" i="1" s="1"/>
  <c r="P11" i="1"/>
  <c r="Q11" i="1" s="1"/>
  <c r="I11" i="1"/>
  <c r="J11" i="1" s="1"/>
  <c r="E11" i="1"/>
  <c r="F11" i="1" s="1"/>
  <c r="D11" i="25" s="1"/>
  <c r="R11" i="25" s="1"/>
  <c r="S11" i="25" s="1"/>
  <c r="C15" i="31"/>
  <c r="C15" i="30"/>
  <c r="C15" i="29"/>
  <c r="C15" i="27"/>
  <c r="C15" i="32"/>
  <c r="C15" i="25"/>
  <c r="I15" i="1"/>
  <c r="J15" i="1" s="1"/>
  <c r="AD15" i="1"/>
  <c r="AE15" i="1" s="1"/>
  <c r="AA15" i="1"/>
  <c r="AB15" i="1" s="1"/>
  <c r="W15" i="1"/>
  <c r="X15" i="1" s="1"/>
  <c r="P15" i="1"/>
  <c r="Q15" i="1" s="1"/>
  <c r="T15" i="1"/>
  <c r="U15" i="1" s="1"/>
  <c r="M15" i="1"/>
  <c r="N15" i="1" s="1"/>
  <c r="E15" i="1"/>
  <c r="F15" i="1" s="1"/>
  <c r="C23" i="30"/>
  <c r="C23" i="31"/>
  <c r="C23" i="29"/>
  <c r="C23" i="27"/>
  <c r="C23" i="32"/>
  <c r="C23" i="25"/>
  <c r="W23" i="1"/>
  <c r="X23" i="1" s="1"/>
  <c r="AD23" i="1"/>
  <c r="AE23" i="1" s="1"/>
  <c r="AA23" i="1"/>
  <c r="AB23" i="1" s="1"/>
  <c r="P23" i="1"/>
  <c r="Q23" i="1" s="1"/>
  <c r="M23" i="1"/>
  <c r="N23" i="1" s="1"/>
  <c r="E23" i="1"/>
  <c r="F23" i="1" s="1"/>
  <c r="I23" i="1"/>
  <c r="J23" i="1" s="1"/>
  <c r="T23" i="1"/>
  <c r="U23" i="1" s="1"/>
  <c r="C27" i="30"/>
  <c r="C27" i="31"/>
  <c r="C27" i="29"/>
  <c r="C27" i="27"/>
  <c r="C27" i="32"/>
  <c r="C27" i="25"/>
  <c r="AD27" i="1"/>
  <c r="AE27" i="1" s="1"/>
  <c r="P27" i="1"/>
  <c r="Q27" i="1" s="1"/>
  <c r="AA27" i="1"/>
  <c r="AB27" i="1" s="1"/>
  <c r="I27" i="1"/>
  <c r="J27" i="1" s="1"/>
  <c r="E27" i="1"/>
  <c r="F27" i="1" s="1"/>
  <c r="T27" i="1"/>
  <c r="U27" i="1" s="1"/>
  <c r="M27" i="1"/>
  <c r="N27" i="1" s="1"/>
  <c r="W27" i="1"/>
  <c r="X27" i="1" s="1"/>
  <c r="C31" i="30"/>
  <c r="C31" i="31"/>
  <c r="C31" i="29"/>
  <c r="C31" i="27"/>
  <c r="C31" i="32"/>
  <c r="C31" i="25"/>
  <c r="AA31" i="1"/>
  <c r="AB31" i="1" s="1"/>
  <c r="I31" i="1"/>
  <c r="J31" i="1" s="1"/>
  <c r="W31" i="1"/>
  <c r="X31" i="1" s="1"/>
  <c r="AD31" i="1"/>
  <c r="AE31" i="1" s="1"/>
  <c r="T31" i="1"/>
  <c r="U31" i="1" s="1"/>
  <c r="E31" i="1"/>
  <c r="F31" i="1" s="1"/>
  <c r="P31" i="1"/>
  <c r="Q31" i="1" s="1"/>
  <c r="M31" i="1"/>
  <c r="N31" i="1" s="1"/>
  <c r="C39" i="30"/>
  <c r="C39" i="31"/>
  <c r="C39" i="29"/>
  <c r="C39" i="27"/>
  <c r="C39" i="32"/>
  <c r="C39" i="25"/>
  <c r="T39" i="1"/>
  <c r="U39" i="1" s="1"/>
  <c r="I39" i="1"/>
  <c r="J39" i="1" s="1"/>
  <c r="E39" i="1"/>
  <c r="F39" i="1" s="1"/>
  <c r="W39" i="1"/>
  <c r="X39" i="1" s="1"/>
  <c r="AA39" i="1"/>
  <c r="AB39" i="1" s="1"/>
  <c r="AD39" i="1"/>
  <c r="AE39" i="1" s="1"/>
  <c r="P39" i="1"/>
  <c r="Q39" i="1" s="1"/>
  <c r="M39" i="1"/>
  <c r="N39" i="1" s="1"/>
  <c r="C43" i="30"/>
  <c r="C43" i="31"/>
  <c r="C43" i="29"/>
  <c r="C43" i="27"/>
  <c r="C43" i="32"/>
  <c r="C43" i="25"/>
  <c r="T43" i="1"/>
  <c r="U43" i="1" s="1"/>
  <c r="E43" i="1"/>
  <c r="F43" i="1" s="1"/>
  <c r="AA43" i="1"/>
  <c r="AB43" i="1" s="1"/>
  <c r="I43" i="1"/>
  <c r="J43" i="1" s="1"/>
  <c r="AD43" i="1"/>
  <c r="AE43" i="1" s="1"/>
  <c r="P43" i="1"/>
  <c r="Q43" i="1" s="1"/>
  <c r="M43" i="1"/>
  <c r="N43" i="1" s="1"/>
  <c r="W43" i="1"/>
  <c r="X43" i="1" s="1"/>
  <c r="C51" i="30"/>
  <c r="C51" i="31"/>
  <c r="C51" i="29"/>
  <c r="C51" i="27"/>
  <c r="C51" i="32"/>
  <c r="C51" i="25"/>
  <c r="W51" i="1"/>
  <c r="X51" i="1" s="1"/>
  <c r="P51" i="1"/>
  <c r="Q51" i="1" s="1"/>
  <c r="M51" i="1"/>
  <c r="N51" i="1" s="1"/>
  <c r="AA51" i="1"/>
  <c r="AB51" i="1" s="1"/>
  <c r="AD51" i="1"/>
  <c r="AE51" i="1" s="1"/>
  <c r="I51" i="1"/>
  <c r="J51" i="1" s="1"/>
  <c r="E51" i="1"/>
  <c r="F51" i="1" s="1"/>
  <c r="T51" i="1"/>
  <c r="U51" i="1" s="1"/>
  <c r="C55" i="30"/>
  <c r="C55" i="31"/>
  <c r="C55" i="29"/>
  <c r="C55" i="27"/>
  <c r="C55" i="32"/>
  <c r="C55" i="25"/>
  <c r="AD55" i="1"/>
  <c r="AE55" i="1" s="1"/>
  <c r="I55" i="1"/>
  <c r="J55" i="1" s="1"/>
  <c r="T55" i="1"/>
  <c r="U55" i="1" s="1"/>
  <c r="M55" i="1"/>
  <c r="N55" i="1" s="1"/>
  <c r="E55" i="1"/>
  <c r="F55" i="1" s="1"/>
  <c r="P55" i="1"/>
  <c r="Q55" i="1" s="1"/>
  <c r="W55" i="1"/>
  <c r="X55" i="1" s="1"/>
  <c r="AA55" i="1"/>
  <c r="AB55" i="1" s="1"/>
  <c r="C59" i="30"/>
  <c r="C59" i="31"/>
  <c r="C59" i="29"/>
  <c r="C59" i="27"/>
  <c r="C59" i="32"/>
  <c r="C59" i="25"/>
  <c r="T59" i="1"/>
  <c r="U59" i="1" s="1"/>
  <c r="W59" i="1"/>
  <c r="X59" i="1" s="1"/>
  <c r="P59" i="1"/>
  <c r="Q59" i="1" s="1"/>
  <c r="AD59" i="1"/>
  <c r="AE59" i="1" s="1"/>
  <c r="E59" i="1"/>
  <c r="F59" i="1" s="1"/>
  <c r="I59" i="1"/>
  <c r="J59" i="1" s="1"/>
  <c r="AA59" i="1"/>
  <c r="AB59" i="1" s="1"/>
  <c r="M59" i="1"/>
  <c r="N59" i="1" s="1"/>
  <c r="C67" i="30"/>
  <c r="C67" i="31"/>
  <c r="C67" i="29"/>
  <c r="C67" i="27"/>
  <c r="C67" i="32"/>
  <c r="C67" i="25"/>
  <c r="AD67" i="1"/>
  <c r="AE67" i="1" s="1"/>
  <c r="AA67" i="1"/>
  <c r="AB67" i="1" s="1"/>
  <c r="P67" i="1"/>
  <c r="Q67" i="1" s="1"/>
  <c r="W67" i="1"/>
  <c r="X67" i="1" s="1"/>
  <c r="T67" i="1"/>
  <c r="U67" i="1" s="1"/>
  <c r="E67" i="1"/>
  <c r="F67" i="1" s="1"/>
  <c r="M67" i="1"/>
  <c r="N67" i="1" s="1"/>
  <c r="I67" i="1"/>
  <c r="J67" i="1" s="1"/>
  <c r="C71" i="30"/>
  <c r="C71" i="31"/>
  <c r="C71" i="29"/>
  <c r="C71" i="27"/>
  <c r="C71" i="32"/>
  <c r="C71" i="25"/>
  <c r="AA71" i="1"/>
  <c r="AB71" i="1" s="1"/>
  <c r="AD71" i="1"/>
  <c r="AE71" i="1" s="1"/>
  <c r="P71" i="1"/>
  <c r="Q71" i="1" s="1"/>
  <c r="M71" i="1"/>
  <c r="N71" i="1" s="1"/>
  <c r="T71" i="1"/>
  <c r="U71" i="1" s="1"/>
  <c r="I71" i="1"/>
  <c r="J71" i="1" s="1"/>
  <c r="W71" i="1"/>
  <c r="X71" i="1" s="1"/>
  <c r="E71" i="1"/>
  <c r="F71" i="1" s="1"/>
  <c r="C75" i="30"/>
  <c r="C75" i="31"/>
  <c r="C75" i="29"/>
  <c r="C75" i="27"/>
  <c r="C75" i="32"/>
  <c r="C75" i="25"/>
  <c r="E75" i="1"/>
  <c r="F75" i="1" s="1"/>
  <c r="W75" i="1"/>
  <c r="X75" i="1" s="1"/>
  <c r="AA75" i="1"/>
  <c r="AB75" i="1" s="1"/>
  <c r="M75" i="1"/>
  <c r="N75" i="1" s="1"/>
  <c r="AD75" i="1"/>
  <c r="AE75" i="1" s="1"/>
  <c r="I75" i="1"/>
  <c r="J75" i="1" s="1"/>
  <c r="T75" i="1"/>
  <c r="U75" i="1" s="1"/>
  <c r="P75" i="1"/>
  <c r="Q75" i="1" s="1"/>
  <c r="C79" i="31"/>
  <c r="C79" i="30"/>
  <c r="C79" i="29"/>
  <c r="C79" i="27"/>
  <c r="C79" i="32"/>
  <c r="C79" i="25"/>
  <c r="P79" i="1"/>
  <c r="Q79" i="1" s="1"/>
  <c r="M79" i="1"/>
  <c r="N79" i="1" s="1"/>
  <c r="AD79" i="1"/>
  <c r="AE79" i="1" s="1"/>
  <c r="T79" i="1"/>
  <c r="U79" i="1" s="1"/>
  <c r="E79" i="1"/>
  <c r="F79" i="1" s="1"/>
  <c r="AA79" i="1"/>
  <c r="AB79" i="1" s="1"/>
  <c r="W79" i="1"/>
  <c r="X79" i="1" s="1"/>
  <c r="I79" i="1"/>
  <c r="J79" i="1" s="1"/>
  <c r="C87" i="31"/>
  <c r="C87" i="30"/>
  <c r="C87" i="29"/>
  <c r="C87" i="27"/>
  <c r="C87" i="32"/>
  <c r="C87" i="25"/>
  <c r="T87" i="1"/>
  <c r="U87" i="1" s="1"/>
  <c r="AD87" i="1"/>
  <c r="AE87" i="1" s="1"/>
  <c r="M87" i="1"/>
  <c r="N87" i="1" s="1"/>
  <c r="AA87" i="1"/>
  <c r="AB87" i="1" s="1"/>
  <c r="P87" i="1"/>
  <c r="Q87" i="1" s="1"/>
  <c r="W87" i="1"/>
  <c r="X87" i="1" s="1"/>
  <c r="E87" i="1"/>
  <c r="F87" i="1" s="1"/>
  <c r="I87" i="1"/>
  <c r="J87" i="1" s="1"/>
  <c r="C91" i="31"/>
  <c r="C91" i="30"/>
  <c r="C91" i="29"/>
  <c r="C91" i="27"/>
  <c r="C91" i="32"/>
  <c r="C91" i="25"/>
  <c r="AA91" i="1"/>
  <c r="AB91" i="1" s="1"/>
  <c r="T91" i="1"/>
  <c r="U91" i="1" s="1"/>
  <c r="P91" i="1"/>
  <c r="Q91" i="1" s="1"/>
  <c r="W91" i="1"/>
  <c r="X91" i="1" s="1"/>
  <c r="E91" i="1"/>
  <c r="F91" i="1" s="1"/>
  <c r="M91" i="1"/>
  <c r="N91" i="1" s="1"/>
  <c r="AD91" i="1"/>
  <c r="AE91" i="1" s="1"/>
  <c r="I91" i="1"/>
  <c r="J91" i="1" s="1"/>
  <c r="C95" i="31"/>
  <c r="C95" i="30"/>
  <c r="C95" i="29"/>
  <c r="C95" i="27"/>
  <c r="C95" i="32"/>
  <c r="C95" i="25"/>
  <c r="AD95" i="1"/>
  <c r="AE95" i="1" s="1"/>
  <c r="W95" i="1"/>
  <c r="X95" i="1" s="1"/>
  <c r="E95" i="1"/>
  <c r="F95" i="1" s="1"/>
  <c r="T95" i="1"/>
  <c r="U95" i="1" s="1"/>
  <c r="I95" i="1"/>
  <c r="J95" i="1" s="1"/>
  <c r="M95" i="1"/>
  <c r="N95" i="1" s="1"/>
  <c r="P95" i="1"/>
  <c r="Q95" i="1" s="1"/>
  <c r="AA95" i="1"/>
  <c r="AB95" i="1" s="1"/>
  <c r="C103" i="31"/>
  <c r="C103" i="30"/>
  <c r="C103" i="29"/>
  <c r="C103" i="27"/>
  <c r="C103" i="32"/>
  <c r="C103" i="25"/>
  <c r="AA103" i="1"/>
  <c r="AB103" i="1" s="1"/>
  <c r="AD103" i="1"/>
  <c r="AE103" i="1" s="1"/>
  <c r="E103" i="1"/>
  <c r="F103" i="1" s="1"/>
  <c r="P103" i="1"/>
  <c r="Q103" i="1" s="1"/>
  <c r="W103" i="1"/>
  <c r="X103" i="1" s="1"/>
  <c r="M103" i="1"/>
  <c r="N103" i="1" s="1"/>
  <c r="T103" i="1"/>
  <c r="U103" i="1" s="1"/>
  <c r="I103" i="1"/>
  <c r="J103" i="1" s="1"/>
  <c r="C109" i="31"/>
  <c r="C109" i="29"/>
  <c r="C109" i="32"/>
  <c r="C109" i="27"/>
  <c r="C109" i="25"/>
  <c r="C109" i="30"/>
  <c r="P109" i="1"/>
  <c r="Q109" i="1" s="1"/>
  <c r="T109" i="1"/>
  <c r="U109" i="1" s="1"/>
  <c r="M109" i="1"/>
  <c r="N109" i="1" s="1"/>
  <c r="W109" i="1"/>
  <c r="X109" i="1" s="1"/>
  <c r="AD109" i="1"/>
  <c r="AE109" i="1" s="1"/>
  <c r="AA109" i="1"/>
  <c r="AB109" i="1" s="1"/>
  <c r="E109" i="1"/>
  <c r="F109" i="1" s="1"/>
  <c r="I109" i="1"/>
  <c r="J109" i="1" s="1"/>
  <c r="C120" i="31"/>
  <c r="C120" i="30"/>
  <c r="C120" i="29"/>
  <c r="C120" i="27"/>
  <c r="C120" i="32"/>
  <c r="C120" i="25"/>
  <c r="AD120" i="1"/>
  <c r="AE120" i="1" s="1"/>
  <c r="T120" i="1"/>
  <c r="U120" i="1" s="1"/>
  <c r="E120" i="1"/>
  <c r="F120" i="1" s="1"/>
  <c r="AA120" i="1"/>
  <c r="AB120" i="1" s="1"/>
  <c r="W120" i="1"/>
  <c r="X120" i="1" s="1"/>
  <c r="I120" i="1"/>
  <c r="J120" i="1" s="1"/>
  <c r="M120" i="1"/>
  <c r="N120" i="1" s="1"/>
  <c r="P120" i="1"/>
  <c r="Q120" i="1" s="1"/>
  <c r="C112" i="31"/>
  <c r="C112" i="30"/>
  <c r="C112" i="29"/>
  <c r="C112" i="27"/>
  <c r="C112" i="32"/>
  <c r="C112" i="25"/>
  <c r="AD112" i="1"/>
  <c r="AE112" i="1" s="1"/>
  <c r="AA112" i="1"/>
  <c r="AB112" i="1" s="1"/>
  <c r="W112" i="1"/>
  <c r="X112" i="1" s="1"/>
  <c r="E112" i="1"/>
  <c r="F112" i="1" s="1"/>
  <c r="M112" i="1"/>
  <c r="N112" i="1" s="1"/>
  <c r="T112" i="1"/>
  <c r="U112" i="1" s="1"/>
  <c r="I112" i="1"/>
  <c r="J112" i="1" s="1"/>
  <c r="P112" i="1"/>
  <c r="Q112" i="1" s="1"/>
  <c r="C8" i="31"/>
  <c r="C8" i="27"/>
  <c r="C8" i="32"/>
  <c r="C8" i="30"/>
  <c r="C8" i="29"/>
  <c r="AA8" i="1"/>
  <c r="AB8" i="1" s="1"/>
  <c r="E8" i="1"/>
  <c r="F8" i="1" s="1"/>
  <c r="D8" i="25" s="1"/>
  <c r="R8" i="25" s="1"/>
  <c r="S8" i="25" s="1"/>
  <c r="T8" i="1"/>
  <c r="U8" i="1" s="1"/>
  <c r="P8" i="1"/>
  <c r="Q8" i="1" s="1"/>
  <c r="W8" i="1"/>
  <c r="X8" i="1" s="1"/>
  <c r="I8" i="1"/>
  <c r="J8" i="1" s="1"/>
  <c r="AD8" i="1"/>
  <c r="AE8" i="1" s="1"/>
  <c r="M8" i="1"/>
  <c r="N8" i="1" s="1"/>
  <c r="C12" i="31"/>
  <c r="C12" i="29"/>
  <c r="C12" i="27"/>
  <c r="C12" i="32"/>
  <c r="C12" i="30"/>
  <c r="W12" i="1"/>
  <c r="X12" i="1" s="1"/>
  <c r="M12" i="1"/>
  <c r="N12" i="1" s="1"/>
  <c r="P12" i="1"/>
  <c r="Q12" i="1" s="1"/>
  <c r="T12" i="1"/>
  <c r="U12" i="1" s="1"/>
  <c r="E12" i="1"/>
  <c r="F12" i="1" s="1"/>
  <c r="D12" i="25" s="1"/>
  <c r="R12" i="25" s="1"/>
  <c r="S12" i="25" s="1"/>
  <c r="I12" i="1"/>
  <c r="J12" i="1" s="1"/>
  <c r="AA12" i="1"/>
  <c r="AB12" i="1" s="1"/>
  <c r="AD12" i="1"/>
  <c r="AE12" i="1" s="1"/>
  <c r="C16" i="31"/>
  <c r="C16" i="27"/>
  <c r="C16" i="32"/>
  <c r="C16" i="30"/>
  <c r="C16" i="29"/>
  <c r="C16" i="25"/>
  <c r="I16" i="1"/>
  <c r="J16" i="1" s="1"/>
  <c r="P16" i="1"/>
  <c r="Q16" i="1" s="1"/>
  <c r="E16" i="1"/>
  <c r="F16" i="1" s="1"/>
  <c r="AD16" i="1"/>
  <c r="AE16" i="1" s="1"/>
  <c r="T16" i="1"/>
  <c r="U16" i="1" s="1"/>
  <c r="W16" i="1"/>
  <c r="X16" i="1" s="1"/>
  <c r="AA16" i="1"/>
  <c r="AB16" i="1" s="1"/>
  <c r="M16" i="1"/>
  <c r="N16" i="1" s="1"/>
  <c r="C24" i="30"/>
  <c r="C24" i="31"/>
  <c r="C24" i="32"/>
  <c r="C24" i="27"/>
  <c r="C24" i="29"/>
  <c r="C24" i="25"/>
  <c r="W24" i="1"/>
  <c r="X24" i="1" s="1"/>
  <c r="P24" i="1"/>
  <c r="Q24" i="1" s="1"/>
  <c r="M24" i="1"/>
  <c r="N24" i="1" s="1"/>
  <c r="T24" i="1"/>
  <c r="U24" i="1" s="1"/>
  <c r="AD24" i="1"/>
  <c r="AE24" i="1" s="1"/>
  <c r="AA24" i="1"/>
  <c r="AB24" i="1" s="1"/>
  <c r="E24" i="1"/>
  <c r="F24" i="1" s="1"/>
  <c r="I24" i="1"/>
  <c r="J24" i="1" s="1"/>
  <c r="C28" i="31"/>
  <c r="C28" i="30"/>
  <c r="C28" i="29"/>
  <c r="C28" i="27"/>
  <c r="C28" i="32"/>
  <c r="C28" i="25"/>
  <c r="AD28" i="1"/>
  <c r="AE28" i="1" s="1"/>
  <c r="P28" i="1"/>
  <c r="Q28" i="1" s="1"/>
  <c r="AA28" i="1"/>
  <c r="AB28" i="1" s="1"/>
  <c r="T28" i="1"/>
  <c r="U28" i="1" s="1"/>
  <c r="W28" i="1"/>
  <c r="X28" i="1" s="1"/>
  <c r="M28" i="1"/>
  <c r="N28" i="1" s="1"/>
  <c r="E28" i="1"/>
  <c r="F28" i="1" s="1"/>
  <c r="I28" i="1"/>
  <c r="J28" i="1" s="1"/>
  <c r="C32" i="30"/>
  <c r="C32" i="31"/>
  <c r="C32" i="27"/>
  <c r="C32" i="32"/>
  <c r="C32" i="29"/>
  <c r="C32" i="25"/>
  <c r="P32" i="1"/>
  <c r="Q32" i="1" s="1"/>
  <c r="W32" i="1"/>
  <c r="X32" i="1" s="1"/>
  <c r="T32" i="1"/>
  <c r="U32" i="1" s="1"/>
  <c r="E32" i="1"/>
  <c r="F32" i="1" s="1"/>
  <c r="AA32" i="1"/>
  <c r="AB32" i="1" s="1"/>
  <c r="AD32" i="1"/>
  <c r="AE32" i="1" s="1"/>
  <c r="M32" i="1"/>
  <c r="N32" i="1" s="1"/>
  <c r="I32" i="1"/>
  <c r="J32" i="1" s="1"/>
  <c r="C40" i="30"/>
  <c r="C40" i="31"/>
  <c r="C40" i="27"/>
  <c r="C40" i="32"/>
  <c r="C40" i="25"/>
  <c r="C40" i="29"/>
  <c r="P40" i="1"/>
  <c r="Q40" i="1" s="1"/>
  <c r="E40" i="1"/>
  <c r="F40" i="1" s="1"/>
  <c r="I40" i="1"/>
  <c r="J40" i="1" s="1"/>
  <c r="W40" i="1"/>
  <c r="X40" i="1" s="1"/>
  <c r="AD40" i="1"/>
  <c r="AE40" i="1" s="1"/>
  <c r="AA40" i="1"/>
  <c r="AB40" i="1" s="1"/>
  <c r="T40" i="1"/>
  <c r="U40" i="1" s="1"/>
  <c r="M40" i="1"/>
  <c r="N40" i="1" s="1"/>
  <c r="C44" i="31"/>
  <c r="C44" i="30"/>
  <c r="C44" i="29"/>
  <c r="C44" i="27"/>
  <c r="C44" i="32"/>
  <c r="C44" i="25"/>
  <c r="AA44" i="1"/>
  <c r="AB44" i="1" s="1"/>
  <c r="AD44" i="1"/>
  <c r="AE44" i="1" s="1"/>
  <c r="I44" i="1"/>
  <c r="J44" i="1" s="1"/>
  <c r="P44" i="1"/>
  <c r="Q44" i="1" s="1"/>
  <c r="W44" i="1"/>
  <c r="X44" i="1" s="1"/>
  <c r="T44" i="1"/>
  <c r="U44" i="1" s="1"/>
  <c r="E44" i="1"/>
  <c r="F44" i="1" s="1"/>
  <c r="M44" i="1"/>
  <c r="N44" i="1" s="1"/>
  <c r="C52" i="31"/>
  <c r="C52" i="29"/>
  <c r="C52" i="27"/>
  <c r="C52" i="32"/>
  <c r="C52" i="30"/>
  <c r="C52" i="25"/>
  <c r="P52" i="1"/>
  <c r="Q52" i="1" s="1"/>
  <c r="E52" i="1"/>
  <c r="F52" i="1" s="1"/>
  <c r="W52" i="1"/>
  <c r="X52" i="1" s="1"/>
  <c r="T52" i="1"/>
  <c r="U52" i="1" s="1"/>
  <c r="AD52" i="1"/>
  <c r="AE52" i="1" s="1"/>
  <c r="I52" i="1"/>
  <c r="J52" i="1" s="1"/>
  <c r="M52" i="1"/>
  <c r="N52" i="1" s="1"/>
  <c r="AA52" i="1"/>
  <c r="AB52" i="1" s="1"/>
  <c r="C56" i="30"/>
  <c r="C56" i="31"/>
  <c r="C56" i="27"/>
  <c r="C56" i="32"/>
  <c r="C56" i="29"/>
  <c r="C56" i="25"/>
  <c r="AD56" i="1"/>
  <c r="AE56" i="1" s="1"/>
  <c r="E56" i="1"/>
  <c r="F56" i="1" s="1"/>
  <c r="P56" i="1"/>
  <c r="Q56" i="1" s="1"/>
  <c r="T56" i="1"/>
  <c r="U56" i="1" s="1"/>
  <c r="M56" i="1"/>
  <c r="N56" i="1" s="1"/>
  <c r="AA56" i="1"/>
  <c r="AB56" i="1" s="1"/>
  <c r="W56" i="1"/>
  <c r="X56" i="1" s="1"/>
  <c r="I56" i="1"/>
  <c r="J56" i="1" s="1"/>
  <c r="C60" i="31"/>
  <c r="C60" i="30"/>
  <c r="C60" i="29"/>
  <c r="C60" i="27"/>
  <c r="C60" i="32"/>
  <c r="C60" i="25"/>
  <c r="P60" i="1"/>
  <c r="Q60" i="1" s="1"/>
  <c r="E60" i="1"/>
  <c r="F60" i="1" s="1"/>
  <c r="AD60" i="1"/>
  <c r="AE60" i="1" s="1"/>
  <c r="M60" i="1"/>
  <c r="N60" i="1" s="1"/>
  <c r="W60" i="1"/>
  <c r="X60" i="1" s="1"/>
  <c r="AA60" i="1"/>
  <c r="AB60" i="1" s="1"/>
  <c r="I60" i="1"/>
  <c r="J60" i="1" s="1"/>
  <c r="T60" i="1"/>
  <c r="U60" i="1" s="1"/>
  <c r="C68" i="29"/>
  <c r="C68" i="31"/>
  <c r="C68" i="32"/>
  <c r="C68" i="27"/>
  <c r="C68" i="30"/>
  <c r="C68" i="25"/>
  <c r="P68" i="1"/>
  <c r="Q68" i="1" s="1"/>
  <c r="W68" i="1"/>
  <c r="X68" i="1" s="1"/>
  <c r="T68" i="1"/>
  <c r="U68" i="1" s="1"/>
  <c r="AD68" i="1"/>
  <c r="AE68" i="1" s="1"/>
  <c r="AA68" i="1"/>
  <c r="AB68" i="1" s="1"/>
  <c r="E68" i="1"/>
  <c r="F68" i="1" s="1"/>
  <c r="M68" i="1"/>
  <c r="N68" i="1" s="1"/>
  <c r="I68" i="1"/>
  <c r="J68" i="1" s="1"/>
  <c r="C72" i="30"/>
  <c r="C72" i="29"/>
  <c r="C72" i="31"/>
  <c r="C72" i="32"/>
  <c r="C72" i="27"/>
  <c r="C72" i="25"/>
  <c r="AA72" i="1"/>
  <c r="AB72" i="1" s="1"/>
  <c r="E72" i="1"/>
  <c r="F72" i="1" s="1"/>
  <c r="AD72" i="1"/>
  <c r="AE72" i="1" s="1"/>
  <c r="T72" i="1"/>
  <c r="U72" i="1" s="1"/>
  <c r="W72" i="1"/>
  <c r="X72" i="1" s="1"/>
  <c r="P72" i="1"/>
  <c r="Q72" i="1" s="1"/>
  <c r="I72" i="1"/>
  <c r="J72" i="1" s="1"/>
  <c r="M72" i="1"/>
  <c r="N72" i="1" s="1"/>
  <c r="C76" i="31"/>
  <c r="C76" i="29"/>
  <c r="C76" i="32"/>
  <c r="C76" i="30"/>
  <c r="C76" i="27"/>
  <c r="C76" i="25"/>
  <c r="AD76" i="1"/>
  <c r="AE76" i="1" s="1"/>
  <c r="P76" i="1"/>
  <c r="Q76" i="1" s="1"/>
  <c r="T76" i="1"/>
  <c r="U76" i="1" s="1"/>
  <c r="E76" i="1"/>
  <c r="F76" i="1" s="1"/>
  <c r="W76" i="1"/>
  <c r="X76" i="1" s="1"/>
  <c r="AA76" i="1"/>
  <c r="AB76" i="1" s="1"/>
  <c r="I76" i="1"/>
  <c r="J76" i="1" s="1"/>
  <c r="M76" i="1"/>
  <c r="N76" i="1" s="1"/>
  <c r="C84" i="31"/>
  <c r="C84" i="29"/>
  <c r="C84" i="32"/>
  <c r="C84" i="27"/>
  <c r="C84" i="30"/>
  <c r="C84" i="25"/>
  <c r="P84" i="1"/>
  <c r="Q84" i="1" s="1"/>
  <c r="AD84" i="1"/>
  <c r="AE84" i="1" s="1"/>
  <c r="AA84" i="1"/>
  <c r="AB84" i="1" s="1"/>
  <c r="M84" i="1"/>
  <c r="N84" i="1" s="1"/>
  <c r="I84" i="1"/>
  <c r="J84" i="1" s="1"/>
  <c r="T84" i="1"/>
  <c r="U84" i="1" s="1"/>
  <c r="E84" i="1"/>
  <c r="F84" i="1" s="1"/>
  <c r="W84" i="1"/>
  <c r="X84" i="1" s="1"/>
  <c r="C88" i="31"/>
  <c r="C88" i="30"/>
  <c r="C88" i="29"/>
  <c r="C88" i="32"/>
  <c r="C88" i="27"/>
  <c r="C88" i="25"/>
  <c r="P88" i="1"/>
  <c r="Q88" i="1" s="1"/>
  <c r="AA88" i="1"/>
  <c r="AB88" i="1" s="1"/>
  <c r="E88" i="1"/>
  <c r="F88" i="1" s="1"/>
  <c r="AD88" i="1"/>
  <c r="AE88" i="1" s="1"/>
  <c r="I88" i="1"/>
  <c r="J88" i="1" s="1"/>
  <c r="W88" i="1"/>
  <c r="X88" i="1" s="1"/>
  <c r="M88" i="1"/>
  <c r="N88" i="1" s="1"/>
  <c r="T88" i="1"/>
  <c r="U88" i="1" s="1"/>
  <c r="C92" i="31"/>
  <c r="C92" i="29"/>
  <c r="C92" i="30"/>
  <c r="C92" i="27"/>
  <c r="C92" i="32"/>
  <c r="C92" i="25"/>
  <c r="P92" i="1"/>
  <c r="Q92" i="1" s="1"/>
  <c r="M92" i="1"/>
  <c r="N92" i="1" s="1"/>
  <c r="T92" i="1"/>
  <c r="U92" i="1" s="1"/>
  <c r="AA92" i="1"/>
  <c r="AB92" i="1" s="1"/>
  <c r="W92" i="1"/>
  <c r="X92" i="1" s="1"/>
  <c r="I92" i="1"/>
  <c r="J92" i="1" s="1"/>
  <c r="AD92" i="1"/>
  <c r="AE92" i="1" s="1"/>
  <c r="E92" i="1"/>
  <c r="F92" i="1" s="1"/>
  <c r="C96" i="31"/>
  <c r="C96" i="30"/>
  <c r="C96" i="29"/>
  <c r="C96" i="27"/>
  <c r="C96" i="32"/>
  <c r="C96" i="25"/>
  <c r="AD96" i="1"/>
  <c r="AE96" i="1" s="1"/>
  <c r="W96" i="1"/>
  <c r="X96" i="1" s="1"/>
  <c r="E96" i="1"/>
  <c r="F96" i="1" s="1"/>
  <c r="M96" i="1"/>
  <c r="N96" i="1" s="1"/>
  <c r="T96" i="1"/>
  <c r="U96" i="1" s="1"/>
  <c r="I96" i="1"/>
  <c r="J96" i="1" s="1"/>
  <c r="P96" i="1"/>
  <c r="Q96" i="1" s="1"/>
  <c r="AA96" i="1"/>
  <c r="AB96" i="1" s="1"/>
  <c r="C104" i="31"/>
  <c r="C104" i="30"/>
  <c r="C104" i="29"/>
  <c r="C104" i="27"/>
  <c r="C104" i="32"/>
  <c r="C104" i="25"/>
  <c r="M104" i="1"/>
  <c r="N104" i="1" s="1"/>
  <c r="E104" i="1"/>
  <c r="F104" i="1" s="1"/>
  <c r="AD104" i="1"/>
  <c r="AE104" i="1" s="1"/>
  <c r="T104" i="1"/>
  <c r="U104" i="1" s="1"/>
  <c r="W104" i="1"/>
  <c r="X104" i="1" s="1"/>
  <c r="P104" i="1"/>
  <c r="Q104" i="1" s="1"/>
  <c r="AA104" i="1"/>
  <c r="AB104" i="1" s="1"/>
  <c r="I104" i="1"/>
  <c r="J104" i="1" s="1"/>
  <c r="C108" i="31"/>
  <c r="C108" i="29"/>
  <c r="C108" i="30"/>
  <c r="C108" i="27"/>
  <c r="C108" i="32"/>
  <c r="C108" i="25"/>
  <c r="W108" i="1"/>
  <c r="X108" i="1" s="1"/>
  <c r="AD108" i="1"/>
  <c r="AE108" i="1" s="1"/>
  <c r="M108" i="1"/>
  <c r="N108" i="1" s="1"/>
  <c r="P108" i="1"/>
  <c r="Q108" i="1" s="1"/>
  <c r="AA108" i="1"/>
  <c r="AB108" i="1" s="1"/>
  <c r="I108" i="1"/>
  <c r="J108" i="1" s="1"/>
  <c r="E108" i="1"/>
  <c r="F108" i="1" s="1"/>
  <c r="T108" i="1"/>
  <c r="U108" i="1" s="1"/>
  <c r="C119" i="31"/>
  <c r="C119" i="30"/>
  <c r="C119" i="29"/>
  <c r="C119" i="27"/>
  <c r="C119" i="32"/>
  <c r="C119" i="25"/>
  <c r="W119" i="1"/>
  <c r="X119" i="1" s="1"/>
  <c r="E119" i="1"/>
  <c r="F119" i="1" s="1"/>
  <c r="AA119" i="1"/>
  <c r="AB119" i="1" s="1"/>
  <c r="M119" i="1"/>
  <c r="N119" i="1" s="1"/>
  <c r="I119" i="1"/>
  <c r="J119" i="1" s="1"/>
  <c r="T119" i="1"/>
  <c r="U119" i="1" s="1"/>
  <c r="AD119" i="1"/>
  <c r="AE119" i="1" s="1"/>
  <c r="P119" i="1"/>
  <c r="Q119" i="1" s="1"/>
  <c r="C111" i="31"/>
  <c r="C111" i="30"/>
  <c r="C111" i="29"/>
  <c r="C111" i="27"/>
  <c r="C111" i="32"/>
  <c r="C111" i="25"/>
  <c r="T111" i="1"/>
  <c r="U111" i="1" s="1"/>
  <c r="I111" i="1"/>
  <c r="J111" i="1" s="1"/>
  <c r="AD111" i="1"/>
  <c r="AE111" i="1" s="1"/>
  <c r="W111" i="1"/>
  <c r="X111" i="1" s="1"/>
  <c r="AA111" i="1"/>
  <c r="AB111" i="1" s="1"/>
  <c r="M111" i="1"/>
  <c r="N111" i="1" s="1"/>
  <c r="E111" i="1"/>
  <c r="F111" i="1" s="1"/>
  <c r="P111" i="1"/>
  <c r="Q111" i="1" s="1"/>
  <c r="C5" i="29"/>
  <c r="C5" i="30"/>
  <c r="C5" i="27"/>
  <c r="C5" i="32"/>
  <c r="C5" i="31"/>
  <c r="M5" i="1"/>
  <c r="N5" i="1" s="1"/>
  <c r="I5" i="1"/>
  <c r="J5" i="1" s="1"/>
  <c r="P5" i="1"/>
  <c r="Q5" i="1" s="1"/>
  <c r="W5" i="1"/>
  <c r="X5" i="1" s="1"/>
  <c r="AA5" i="1"/>
  <c r="AB5" i="1" s="1"/>
  <c r="AD5" i="1"/>
  <c r="AE5" i="1" s="1"/>
  <c r="E5" i="1"/>
  <c r="F5" i="1" s="1"/>
  <c r="D5" i="25" s="1"/>
  <c r="R5" i="25" s="1"/>
  <c r="S5" i="25" s="1"/>
  <c r="T5" i="1"/>
  <c r="U5" i="1" s="1"/>
  <c r="C9" i="32"/>
  <c r="C9" i="31"/>
  <c r="C9" i="30"/>
  <c r="C9" i="27"/>
  <c r="C9" i="29"/>
  <c r="T9" i="1"/>
  <c r="U9" i="1" s="1"/>
  <c r="P9" i="1"/>
  <c r="Q9" i="1" s="1"/>
  <c r="I9" i="1"/>
  <c r="J9" i="1" s="1"/>
  <c r="M9" i="1"/>
  <c r="N9" i="1" s="1"/>
  <c r="AD9" i="1"/>
  <c r="AE9" i="1" s="1"/>
  <c r="W9" i="1"/>
  <c r="X9" i="1" s="1"/>
  <c r="E9" i="1"/>
  <c r="F9" i="1" s="1"/>
  <c r="D9" i="25" s="1"/>
  <c r="R9" i="25" s="1"/>
  <c r="S9" i="25" s="1"/>
  <c r="AA9" i="1"/>
  <c r="AB9" i="1" s="1"/>
  <c r="C13" i="29"/>
  <c r="C13" i="32"/>
  <c r="C13" i="30"/>
  <c r="C13" i="27"/>
  <c r="C13" i="31"/>
  <c r="AA13" i="1"/>
  <c r="AB13" i="1" s="1"/>
  <c r="T13" i="1"/>
  <c r="U13" i="1" s="1"/>
  <c r="P13" i="1"/>
  <c r="Q13" i="1" s="1"/>
  <c r="W13" i="1"/>
  <c r="X13" i="1" s="1"/>
  <c r="E13" i="1"/>
  <c r="F13" i="1" s="1"/>
  <c r="D13" i="25" s="1"/>
  <c r="R13" i="25" s="1"/>
  <c r="S13" i="25" s="1"/>
  <c r="I13" i="1"/>
  <c r="J13" i="1" s="1"/>
  <c r="M13" i="1"/>
  <c r="N13" i="1" s="1"/>
  <c r="AD13" i="1"/>
  <c r="AE13" i="1" s="1"/>
  <c r="C17" i="32"/>
  <c r="C17" i="31"/>
  <c r="C17" i="30"/>
  <c r="C17" i="29"/>
  <c r="C17" i="27"/>
  <c r="C17" i="25"/>
  <c r="W17" i="1"/>
  <c r="X17" i="1" s="1"/>
  <c r="AD17" i="1"/>
  <c r="AE17" i="1" s="1"/>
  <c r="AA17" i="1"/>
  <c r="AB17" i="1" s="1"/>
  <c r="I17" i="1"/>
  <c r="J17" i="1" s="1"/>
  <c r="E17" i="1"/>
  <c r="F17" i="1" s="1"/>
  <c r="T17" i="1"/>
  <c r="U17" i="1" s="1"/>
  <c r="M17" i="1"/>
  <c r="N17" i="1" s="1"/>
  <c r="P17" i="1"/>
  <c r="Q17" i="1" s="1"/>
  <c r="C21" i="29"/>
  <c r="C21" i="32"/>
  <c r="C21" i="30"/>
  <c r="C21" i="27"/>
  <c r="C21" i="31"/>
  <c r="C21" i="25"/>
  <c r="AD21" i="1"/>
  <c r="AE21" i="1" s="1"/>
  <c r="AA21" i="1"/>
  <c r="AB21" i="1" s="1"/>
  <c r="T21" i="1"/>
  <c r="U21" i="1" s="1"/>
  <c r="W21" i="1"/>
  <c r="X21" i="1" s="1"/>
  <c r="E21" i="1"/>
  <c r="F21" i="1" s="1"/>
  <c r="M21" i="1"/>
  <c r="N21" i="1" s="1"/>
  <c r="P21" i="1"/>
  <c r="Q21" i="1" s="1"/>
  <c r="I21" i="1"/>
  <c r="J21" i="1" s="1"/>
  <c r="C25" i="30"/>
  <c r="C25" i="31"/>
  <c r="C25" i="32"/>
  <c r="C25" i="27"/>
  <c r="C25" i="29"/>
  <c r="C25" i="25"/>
  <c r="M25" i="1"/>
  <c r="N25" i="1" s="1"/>
  <c r="P25" i="1"/>
  <c r="Q25" i="1" s="1"/>
  <c r="W25" i="1"/>
  <c r="X25" i="1" s="1"/>
  <c r="T25" i="1"/>
  <c r="U25" i="1" s="1"/>
  <c r="AA25" i="1"/>
  <c r="AB25" i="1" s="1"/>
  <c r="AD25" i="1"/>
  <c r="AE25" i="1" s="1"/>
  <c r="I25" i="1"/>
  <c r="J25" i="1" s="1"/>
  <c r="E25" i="1"/>
  <c r="F25" i="1" s="1"/>
  <c r="C29" i="29"/>
  <c r="C29" i="32"/>
  <c r="C29" i="27"/>
  <c r="C29" i="31"/>
  <c r="C29" i="30"/>
  <c r="C29" i="25"/>
  <c r="M29" i="1"/>
  <c r="N29" i="1" s="1"/>
  <c r="AD29" i="1"/>
  <c r="AE29" i="1" s="1"/>
  <c r="P29" i="1"/>
  <c r="Q29" i="1" s="1"/>
  <c r="T29" i="1"/>
  <c r="U29" i="1" s="1"/>
  <c r="AA29" i="1"/>
  <c r="AB29" i="1" s="1"/>
  <c r="W29" i="1"/>
  <c r="X29" i="1" s="1"/>
  <c r="I29" i="1"/>
  <c r="J29" i="1" s="1"/>
  <c r="E29" i="1"/>
  <c r="F29" i="1" s="1"/>
  <c r="C33" i="30"/>
  <c r="C33" i="31"/>
  <c r="C33" i="32"/>
  <c r="C33" i="29"/>
  <c r="C33" i="27"/>
  <c r="C33" i="25"/>
  <c r="E33" i="1"/>
  <c r="F33" i="1" s="1"/>
  <c r="AD33" i="1"/>
  <c r="AE33" i="1" s="1"/>
  <c r="W33" i="1"/>
  <c r="X33" i="1" s="1"/>
  <c r="AA33" i="1"/>
  <c r="AB33" i="1" s="1"/>
  <c r="M33" i="1"/>
  <c r="N33" i="1" s="1"/>
  <c r="T33" i="1"/>
  <c r="U33" i="1" s="1"/>
  <c r="I33" i="1"/>
  <c r="J33" i="1" s="1"/>
  <c r="P33" i="1"/>
  <c r="Q33" i="1" s="1"/>
  <c r="C37" i="29"/>
  <c r="C37" i="30"/>
  <c r="C37" i="32"/>
  <c r="C37" i="27"/>
  <c r="C37" i="31"/>
  <c r="C37" i="25"/>
  <c r="T37" i="1"/>
  <c r="U37" i="1" s="1"/>
  <c r="E37" i="1"/>
  <c r="F37" i="1" s="1"/>
  <c r="W37" i="1"/>
  <c r="X37" i="1" s="1"/>
  <c r="AD37" i="1"/>
  <c r="AE37" i="1" s="1"/>
  <c r="P37" i="1"/>
  <c r="Q37" i="1" s="1"/>
  <c r="AA37" i="1"/>
  <c r="AB37" i="1" s="1"/>
  <c r="M37" i="1"/>
  <c r="N37" i="1" s="1"/>
  <c r="I37" i="1"/>
  <c r="J37" i="1" s="1"/>
  <c r="C41" i="30"/>
  <c r="C41" i="31"/>
  <c r="C41" i="32"/>
  <c r="C41" i="27"/>
  <c r="C41" i="29"/>
  <c r="C41" i="25"/>
  <c r="M41" i="1"/>
  <c r="N41" i="1" s="1"/>
  <c r="E41" i="1"/>
  <c r="F41" i="1" s="1"/>
  <c r="W41" i="1"/>
  <c r="X41" i="1" s="1"/>
  <c r="T41" i="1"/>
  <c r="U41" i="1" s="1"/>
  <c r="AD41" i="1"/>
  <c r="AE41" i="1" s="1"/>
  <c r="P41" i="1"/>
  <c r="Q41" i="1" s="1"/>
  <c r="AA41" i="1"/>
  <c r="AB41" i="1" s="1"/>
  <c r="I41" i="1"/>
  <c r="J41" i="1" s="1"/>
  <c r="C45" i="29"/>
  <c r="C45" i="32"/>
  <c r="C45" i="27"/>
  <c r="C45" i="25"/>
  <c r="C45" i="30"/>
  <c r="C45" i="31"/>
  <c r="P45" i="1"/>
  <c r="Q45" i="1" s="1"/>
  <c r="M45" i="1"/>
  <c r="N45" i="1" s="1"/>
  <c r="W45" i="1"/>
  <c r="X45" i="1" s="1"/>
  <c r="E45" i="1"/>
  <c r="F45" i="1" s="1"/>
  <c r="AA45" i="1"/>
  <c r="AB45" i="1" s="1"/>
  <c r="I45" i="1"/>
  <c r="J45" i="1" s="1"/>
  <c r="AD45" i="1"/>
  <c r="AE45" i="1" s="1"/>
  <c r="T45" i="1"/>
  <c r="U45" i="1" s="1"/>
  <c r="C49" i="30"/>
  <c r="C49" i="32"/>
  <c r="C49" i="31"/>
  <c r="C49" i="29"/>
  <c r="C49" i="27"/>
  <c r="C49" i="25"/>
  <c r="W49" i="1"/>
  <c r="X49" i="1" s="1"/>
  <c r="T49" i="1"/>
  <c r="U49" i="1" s="1"/>
  <c r="M49" i="1"/>
  <c r="N49" i="1" s="1"/>
  <c r="P49" i="1"/>
  <c r="Q49" i="1" s="1"/>
  <c r="AD49" i="1"/>
  <c r="AE49" i="1" s="1"/>
  <c r="E49" i="1"/>
  <c r="F49" i="1" s="1"/>
  <c r="AA49" i="1"/>
  <c r="AB49" i="1" s="1"/>
  <c r="I49" i="1"/>
  <c r="J49" i="1" s="1"/>
  <c r="C53" i="29"/>
  <c r="C53" i="32"/>
  <c r="C53" i="30"/>
  <c r="C53" i="27"/>
  <c r="C53" i="31"/>
  <c r="C53" i="25"/>
  <c r="M53" i="1"/>
  <c r="N53" i="1" s="1"/>
  <c r="P53" i="1"/>
  <c r="Q53" i="1" s="1"/>
  <c r="W53" i="1"/>
  <c r="X53" i="1" s="1"/>
  <c r="AD53" i="1"/>
  <c r="AE53" i="1" s="1"/>
  <c r="I53" i="1"/>
  <c r="J53" i="1" s="1"/>
  <c r="E53" i="1"/>
  <c r="F53" i="1" s="1"/>
  <c r="T53" i="1"/>
  <c r="U53" i="1" s="1"/>
  <c r="AA53" i="1"/>
  <c r="AB53" i="1" s="1"/>
  <c r="C57" i="30"/>
  <c r="C57" i="32"/>
  <c r="C57" i="31"/>
  <c r="C57" i="27"/>
  <c r="C57" i="29"/>
  <c r="C57" i="25"/>
  <c r="AD57" i="1"/>
  <c r="AE57" i="1" s="1"/>
  <c r="AA57" i="1"/>
  <c r="AB57" i="1" s="1"/>
  <c r="W57" i="1"/>
  <c r="X57" i="1" s="1"/>
  <c r="T57" i="1"/>
  <c r="U57" i="1" s="1"/>
  <c r="P57" i="1"/>
  <c r="Q57" i="1" s="1"/>
  <c r="M57" i="1"/>
  <c r="N57" i="1" s="1"/>
  <c r="E57" i="1"/>
  <c r="F57" i="1" s="1"/>
  <c r="I57" i="1"/>
  <c r="J57" i="1" s="1"/>
  <c r="C61" i="32"/>
  <c r="C61" i="29"/>
  <c r="C61" i="27"/>
  <c r="C61" i="31"/>
  <c r="C61" i="25"/>
  <c r="C61" i="30"/>
  <c r="W61" i="1"/>
  <c r="X61" i="1" s="1"/>
  <c r="T61" i="1"/>
  <c r="U61" i="1" s="1"/>
  <c r="I61" i="1"/>
  <c r="J61" i="1" s="1"/>
  <c r="P61" i="1"/>
  <c r="Q61" i="1" s="1"/>
  <c r="AA61" i="1"/>
  <c r="AB61" i="1" s="1"/>
  <c r="E61" i="1"/>
  <c r="F61" i="1" s="1"/>
  <c r="M61" i="1"/>
  <c r="N61" i="1" s="1"/>
  <c r="AD61" i="1"/>
  <c r="AE61" i="1" s="1"/>
  <c r="C65" i="30"/>
  <c r="C65" i="31"/>
  <c r="C65" i="29"/>
  <c r="C65" i="32"/>
  <c r="C65" i="27"/>
  <c r="C65" i="25"/>
  <c r="T65" i="1"/>
  <c r="U65" i="1" s="1"/>
  <c r="I65" i="1"/>
  <c r="J65" i="1" s="1"/>
  <c r="W65" i="1"/>
  <c r="X65" i="1" s="1"/>
  <c r="AD65" i="1"/>
  <c r="AE65" i="1" s="1"/>
  <c r="P65" i="1"/>
  <c r="Q65" i="1" s="1"/>
  <c r="E65" i="1"/>
  <c r="F65" i="1" s="1"/>
  <c r="AA65" i="1"/>
  <c r="AB65" i="1" s="1"/>
  <c r="M65" i="1"/>
  <c r="N65" i="1" s="1"/>
  <c r="C69" i="30"/>
  <c r="C69" i="29"/>
  <c r="C69" i="32"/>
  <c r="C69" i="27"/>
  <c r="C69" i="25"/>
  <c r="C69" i="31"/>
  <c r="W69" i="1"/>
  <c r="X69" i="1" s="1"/>
  <c r="AD69" i="1"/>
  <c r="AE69" i="1" s="1"/>
  <c r="T69" i="1"/>
  <c r="U69" i="1" s="1"/>
  <c r="I69" i="1"/>
  <c r="J69" i="1" s="1"/>
  <c r="M69" i="1"/>
  <c r="N69" i="1" s="1"/>
  <c r="AA69" i="1"/>
  <c r="AB69" i="1" s="1"/>
  <c r="P69" i="1"/>
  <c r="Q69" i="1" s="1"/>
  <c r="E69" i="1"/>
  <c r="F69" i="1" s="1"/>
  <c r="C73" i="30"/>
  <c r="C73" i="31"/>
  <c r="C73" i="29"/>
  <c r="C73" i="32"/>
  <c r="C73" i="27"/>
  <c r="C73" i="25"/>
  <c r="M73" i="1"/>
  <c r="N73" i="1" s="1"/>
  <c r="E73" i="1"/>
  <c r="F73" i="1" s="1"/>
  <c r="P73" i="1"/>
  <c r="Q73" i="1" s="1"/>
  <c r="AD73" i="1"/>
  <c r="AE73" i="1" s="1"/>
  <c r="T73" i="1"/>
  <c r="U73" i="1" s="1"/>
  <c r="AA73" i="1"/>
  <c r="AB73" i="1" s="1"/>
  <c r="W73" i="1"/>
  <c r="X73" i="1" s="1"/>
  <c r="I73" i="1"/>
  <c r="J73" i="1" s="1"/>
  <c r="C77" i="31"/>
  <c r="C77" i="29"/>
  <c r="C77" i="32"/>
  <c r="C77" i="27"/>
  <c r="C77" i="30"/>
  <c r="C77" i="25"/>
  <c r="M77" i="1"/>
  <c r="N77" i="1" s="1"/>
  <c r="W77" i="1"/>
  <c r="X77" i="1" s="1"/>
  <c r="AA77" i="1"/>
  <c r="AB77" i="1" s="1"/>
  <c r="I77" i="1"/>
  <c r="J77" i="1" s="1"/>
  <c r="P77" i="1"/>
  <c r="Q77" i="1" s="1"/>
  <c r="AD77" i="1"/>
  <c r="AE77" i="1" s="1"/>
  <c r="E77" i="1"/>
  <c r="F77" i="1" s="1"/>
  <c r="T77" i="1"/>
  <c r="U77" i="1" s="1"/>
  <c r="C81" i="31"/>
  <c r="C81" i="30"/>
  <c r="C81" i="32"/>
  <c r="C81" i="29"/>
  <c r="C81" i="27"/>
  <c r="C81" i="25"/>
  <c r="AD81" i="1"/>
  <c r="AE81" i="1" s="1"/>
  <c r="I81" i="1"/>
  <c r="J81" i="1" s="1"/>
  <c r="W81" i="1"/>
  <c r="X81" i="1" s="1"/>
  <c r="P81" i="1"/>
  <c r="Q81" i="1" s="1"/>
  <c r="T81" i="1"/>
  <c r="U81" i="1" s="1"/>
  <c r="M81" i="1"/>
  <c r="N81" i="1" s="1"/>
  <c r="E81" i="1"/>
  <c r="F81" i="1" s="1"/>
  <c r="AA81" i="1"/>
  <c r="AB81" i="1" s="1"/>
  <c r="C85" i="31"/>
  <c r="C85" i="30"/>
  <c r="C85" i="29"/>
  <c r="C85" i="32"/>
  <c r="C85" i="27"/>
  <c r="C85" i="25"/>
  <c r="M85" i="1"/>
  <c r="N85" i="1" s="1"/>
  <c r="E85" i="1"/>
  <c r="F85" i="1" s="1"/>
  <c r="AA85" i="1"/>
  <c r="AB85" i="1" s="1"/>
  <c r="T85" i="1"/>
  <c r="U85" i="1" s="1"/>
  <c r="P85" i="1"/>
  <c r="Q85" i="1" s="1"/>
  <c r="W85" i="1"/>
  <c r="X85" i="1" s="1"/>
  <c r="I85" i="1"/>
  <c r="J85" i="1" s="1"/>
  <c r="AD85" i="1"/>
  <c r="AE85" i="1" s="1"/>
  <c r="C89" i="31"/>
  <c r="C89" i="30"/>
  <c r="C89" i="29"/>
  <c r="C89" i="32"/>
  <c r="C89" i="27"/>
  <c r="C89" i="25"/>
  <c r="I89" i="1"/>
  <c r="J89" i="1" s="1"/>
  <c r="AA89" i="1"/>
  <c r="AB89" i="1" s="1"/>
  <c r="W89" i="1"/>
  <c r="X89" i="1" s="1"/>
  <c r="AD89" i="1"/>
  <c r="AE89" i="1" s="1"/>
  <c r="P89" i="1"/>
  <c r="Q89" i="1" s="1"/>
  <c r="E89" i="1"/>
  <c r="F89" i="1" s="1"/>
  <c r="T89" i="1"/>
  <c r="U89" i="1" s="1"/>
  <c r="M89" i="1"/>
  <c r="N89" i="1" s="1"/>
  <c r="C93" i="31"/>
  <c r="C93" i="32"/>
  <c r="C93" i="29"/>
  <c r="C93" i="27"/>
  <c r="C93" i="25"/>
  <c r="C93" i="30"/>
  <c r="T93" i="1"/>
  <c r="U93" i="1" s="1"/>
  <c r="AD93" i="1"/>
  <c r="AE93" i="1" s="1"/>
  <c r="AA93" i="1"/>
  <c r="AB93" i="1" s="1"/>
  <c r="I93" i="1"/>
  <c r="J93" i="1" s="1"/>
  <c r="W93" i="1"/>
  <c r="X93" i="1" s="1"/>
  <c r="M93" i="1"/>
  <c r="N93" i="1" s="1"/>
  <c r="E93" i="1"/>
  <c r="F93" i="1" s="1"/>
  <c r="P93" i="1"/>
  <c r="Q93" i="1" s="1"/>
  <c r="C97" i="31"/>
  <c r="C97" i="30"/>
  <c r="C97" i="32"/>
  <c r="C97" i="29"/>
  <c r="C97" i="27"/>
  <c r="C97" i="25"/>
  <c r="AD97" i="1"/>
  <c r="AE97" i="1" s="1"/>
  <c r="I97" i="1"/>
  <c r="J97" i="1" s="1"/>
  <c r="W97" i="1"/>
  <c r="X97" i="1" s="1"/>
  <c r="AA97" i="1"/>
  <c r="AB97" i="1" s="1"/>
  <c r="M97" i="1"/>
  <c r="N97" i="1" s="1"/>
  <c r="T97" i="1"/>
  <c r="U97" i="1" s="1"/>
  <c r="P97" i="1"/>
  <c r="Q97" i="1" s="1"/>
  <c r="E97" i="1"/>
  <c r="F97" i="1" s="1"/>
  <c r="C101" i="31"/>
  <c r="C101" i="30"/>
  <c r="C101" i="29"/>
  <c r="C101" i="32"/>
  <c r="C101" i="27"/>
  <c r="C101" i="25"/>
  <c r="M101" i="1"/>
  <c r="N101" i="1" s="1"/>
  <c r="W101" i="1"/>
  <c r="X101" i="1" s="1"/>
  <c r="AA101" i="1"/>
  <c r="AB101" i="1" s="1"/>
  <c r="AD101" i="1"/>
  <c r="AE101" i="1" s="1"/>
  <c r="T101" i="1"/>
  <c r="U101" i="1" s="1"/>
  <c r="I101" i="1"/>
  <c r="J101" i="1" s="1"/>
  <c r="E101" i="1"/>
  <c r="F101" i="1" s="1"/>
  <c r="P101" i="1"/>
  <c r="Q101" i="1" s="1"/>
  <c r="C105" i="31"/>
  <c r="C105" i="30"/>
  <c r="C105" i="29"/>
  <c r="C105" i="32"/>
  <c r="C105" i="27"/>
  <c r="C105" i="25"/>
  <c r="AD105" i="1"/>
  <c r="AE105" i="1" s="1"/>
  <c r="P105" i="1"/>
  <c r="Q105" i="1" s="1"/>
  <c r="I105" i="1"/>
  <c r="J105" i="1" s="1"/>
  <c r="T105" i="1"/>
  <c r="U105" i="1" s="1"/>
  <c r="W105" i="1"/>
  <c r="X105" i="1" s="1"/>
  <c r="AA105" i="1"/>
  <c r="AB105" i="1" s="1"/>
  <c r="M105" i="1"/>
  <c r="N105" i="1" s="1"/>
  <c r="E105" i="1"/>
  <c r="F105" i="1" s="1"/>
  <c r="C107" i="31"/>
  <c r="C107" i="30"/>
  <c r="C107" i="29"/>
  <c r="C107" i="27"/>
  <c r="C107" i="32"/>
  <c r="C107" i="25"/>
  <c r="T107" i="1"/>
  <c r="U107" i="1" s="1"/>
  <c r="W107" i="1"/>
  <c r="X107" i="1" s="1"/>
  <c r="AA107" i="1"/>
  <c r="AB107" i="1" s="1"/>
  <c r="P107" i="1"/>
  <c r="Q107" i="1" s="1"/>
  <c r="E107" i="1"/>
  <c r="F107" i="1" s="1"/>
  <c r="AD107" i="1"/>
  <c r="AE107" i="1" s="1"/>
  <c r="M107" i="1"/>
  <c r="N107" i="1" s="1"/>
  <c r="I107" i="1"/>
  <c r="J107" i="1" s="1"/>
  <c r="C118" i="31"/>
  <c r="C118" i="30"/>
  <c r="C118" i="29"/>
  <c r="C118" i="32"/>
  <c r="C118" i="27"/>
  <c r="C118" i="25"/>
  <c r="AA118" i="1"/>
  <c r="AB118" i="1" s="1"/>
  <c r="T118" i="1"/>
  <c r="U118" i="1" s="1"/>
  <c r="I118" i="1"/>
  <c r="J118" i="1" s="1"/>
  <c r="AD118" i="1"/>
  <c r="AE118" i="1" s="1"/>
  <c r="E118" i="1"/>
  <c r="F118" i="1" s="1"/>
  <c r="W118" i="1"/>
  <c r="X118" i="1" s="1"/>
  <c r="M118" i="1"/>
  <c r="N118" i="1" s="1"/>
  <c r="P118" i="1"/>
  <c r="Q118" i="1" s="1"/>
  <c r="C114" i="31"/>
  <c r="C114" i="29"/>
  <c r="C114" i="32"/>
  <c r="C114" i="30"/>
  <c r="C114" i="25"/>
  <c r="C114" i="27"/>
  <c r="AA114" i="1"/>
  <c r="AB114" i="1" s="1"/>
  <c r="AD114" i="1"/>
  <c r="AE114" i="1" s="1"/>
  <c r="T114" i="1"/>
  <c r="U114" i="1" s="1"/>
  <c r="I114" i="1"/>
  <c r="J114" i="1" s="1"/>
  <c r="M114" i="1"/>
  <c r="N114" i="1" s="1"/>
  <c r="W114" i="1"/>
  <c r="X114" i="1" s="1"/>
  <c r="E114" i="1"/>
  <c r="F114" i="1" s="1"/>
  <c r="P114" i="1"/>
  <c r="Q114" i="1" s="1"/>
  <c r="C110" i="31"/>
  <c r="C110" i="30"/>
  <c r="C110" i="29"/>
  <c r="C110" i="32"/>
  <c r="C110" i="27"/>
  <c r="C110" i="25"/>
  <c r="E110" i="1"/>
  <c r="F110" i="1" s="1"/>
  <c r="M110" i="1"/>
  <c r="N110" i="1" s="1"/>
  <c r="AD110" i="1"/>
  <c r="AE110" i="1" s="1"/>
  <c r="AA110" i="1"/>
  <c r="AB110" i="1" s="1"/>
  <c r="T110" i="1"/>
  <c r="U110" i="1" s="1"/>
  <c r="W110" i="1"/>
  <c r="X110" i="1" s="1"/>
  <c r="I110" i="1"/>
  <c r="J110" i="1" s="1"/>
  <c r="P110" i="1"/>
  <c r="Q110" i="1" s="1"/>
  <c r="D2" i="25" l="1"/>
  <c r="R2" i="25" s="1"/>
  <c r="S2" i="25" s="1"/>
  <c r="CC2" i="1"/>
  <c r="U159" i="25"/>
  <c r="V159" i="25"/>
  <c r="W12" i="17"/>
  <c r="D10" i="17"/>
  <c r="H10" i="17" s="1"/>
  <c r="W14" i="17"/>
  <c r="W9" i="17"/>
  <c r="E8" i="17"/>
  <c r="N7" i="17"/>
  <c r="E6" i="17"/>
  <c r="W5" i="17"/>
  <c r="N13" i="17"/>
  <c r="N10" i="17"/>
  <c r="Q8" i="21"/>
  <c r="Q6" i="21"/>
  <c r="E8" i="21"/>
  <c r="E5" i="21"/>
  <c r="K6" i="21"/>
  <c r="J18" i="21" s="1"/>
  <c r="K8" i="21"/>
  <c r="L7" i="18"/>
  <c r="D7" i="18"/>
  <c r="K7" i="21"/>
  <c r="Q5" i="21"/>
  <c r="CC110" i="1"/>
  <c r="D110" i="25"/>
  <c r="R110" i="25" s="1"/>
  <c r="S110" i="25" s="1"/>
  <c r="D110" i="30"/>
  <c r="R110" i="30" s="1"/>
  <c r="S110" i="30" s="1"/>
  <c r="CE107" i="1"/>
  <c r="D107" i="29"/>
  <c r="P107" i="29" s="1"/>
  <c r="Q107" i="29" s="1"/>
  <c r="D107" i="32"/>
  <c r="P107" i="32" s="1"/>
  <c r="Q107" i="32" s="1"/>
  <c r="CE73" i="1"/>
  <c r="D73" i="32"/>
  <c r="P73" i="32" s="1"/>
  <c r="Q73" i="32" s="1"/>
  <c r="D73" i="29"/>
  <c r="P73" i="29" s="1"/>
  <c r="Q73" i="29" s="1"/>
  <c r="D61" i="31"/>
  <c r="R61" i="31" s="1"/>
  <c r="S61" i="31" s="1"/>
  <c r="D61" i="27"/>
  <c r="R61" i="27" s="1"/>
  <c r="S61" i="27" s="1"/>
  <c r="CE37" i="1"/>
  <c r="D37" i="29"/>
  <c r="P37" i="29" s="1"/>
  <c r="Q37" i="29" s="1"/>
  <c r="D37" i="32"/>
  <c r="P37" i="32" s="1"/>
  <c r="Q37" i="32" s="1"/>
  <c r="CC33" i="1"/>
  <c r="D33" i="25"/>
  <c r="R33" i="25" s="1"/>
  <c r="S33" i="25" s="1"/>
  <c r="D33" i="30"/>
  <c r="R33" i="30" s="1"/>
  <c r="S33" i="30" s="1"/>
  <c r="D29" i="31"/>
  <c r="R29" i="31" s="1"/>
  <c r="S29" i="31" s="1"/>
  <c r="D29" i="27"/>
  <c r="R29" i="27" s="1"/>
  <c r="S29" i="27" s="1"/>
  <c r="CE13" i="1"/>
  <c r="D13" i="32"/>
  <c r="P13" i="32" s="1"/>
  <c r="Q13" i="32" s="1"/>
  <c r="D13" i="29"/>
  <c r="P13" i="29" s="1"/>
  <c r="CC5" i="1"/>
  <c r="D5" i="30"/>
  <c r="R5" i="30" s="1"/>
  <c r="S5" i="30" s="1"/>
  <c r="D88" i="31"/>
  <c r="R88" i="31" s="1"/>
  <c r="S88" i="31" s="1"/>
  <c r="D88" i="27"/>
  <c r="R88" i="27" s="1"/>
  <c r="S88" i="27" s="1"/>
  <c r="D60" i="31"/>
  <c r="R60" i="31" s="1"/>
  <c r="S60" i="31" s="1"/>
  <c r="D60" i="27"/>
  <c r="R60" i="27" s="1"/>
  <c r="S60" i="27" s="1"/>
  <c r="CE56" i="1"/>
  <c r="D56" i="32"/>
  <c r="P56" i="32" s="1"/>
  <c r="Q56" i="32" s="1"/>
  <c r="D56" i="29"/>
  <c r="P56" i="29" s="1"/>
  <c r="Q56" i="29" s="1"/>
  <c r="D40" i="31"/>
  <c r="R40" i="31" s="1"/>
  <c r="S40" i="31" s="1"/>
  <c r="D40" i="27"/>
  <c r="R40" i="27" s="1"/>
  <c r="S40" i="27" s="1"/>
  <c r="CC12" i="1"/>
  <c r="D12" i="30"/>
  <c r="R12" i="30" s="1"/>
  <c r="S12" i="30" s="1"/>
  <c r="CC120" i="1"/>
  <c r="D120" i="30"/>
  <c r="R120" i="30" s="1"/>
  <c r="S120" i="30" s="1"/>
  <c r="D120" i="25"/>
  <c r="R120" i="25" s="1"/>
  <c r="S120" i="25" s="1"/>
  <c r="CC103" i="1"/>
  <c r="D103" i="25"/>
  <c r="R103" i="25" s="1"/>
  <c r="S103" i="25" s="1"/>
  <c r="D103" i="30"/>
  <c r="R103" i="30" s="1"/>
  <c r="S103" i="30" s="1"/>
  <c r="CC75" i="1"/>
  <c r="D75" i="25"/>
  <c r="R75" i="25" s="1"/>
  <c r="S75" i="25" s="1"/>
  <c r="D75" i="30"/>
  <c r="R75" i="30" s="1"/>
  <c r="S75" i="30" s="1"/>
  <c r="CC55" i="1"/>
  <c r="D55" i="30"/>
  <c r="R55" i="30" s="1"/>
  <c r="S55" i="30" s="1"/>
  <c r="D55" i="25"/>
  <c r="R55" i="25" s="1"/>
  <c r="S55" i="25" s="1"/>
  <c r="CC51" i="1"/>
  <c r="D51" i="25"/>
  <c r="R51" i="25" s="1"/>
  <c r="S51" i="25" s="1"/>
  <c r="D51" i="30"/>
  <c r="R51" i="30" s="1"/>
  <c r="S51" i="30" s="1"/>
  <c r="CE27" i="1"/>
  <c r="D27" i="29"/>
  <c r="P27" i="29" s="1"/>
  <c r="Q27" i="29" s="1"/>
  <c r="D27" i="32"/>
  <c r="P27" i="32" s="1"/>
  <c r="Q27" i="32" s="1"/>
  <c r="CE15" i="1"/>
  <c r="D15" i="29"/>
  <c r="P15" i="29" s="1"/>
  <c r="Q15" i="29" s="1"/>
  <c r="D15" i="32"/>
  <c r="P15" i="32" s="1"/>
  <c r="Q15" i="32" s="1"/>
  <c r="CE11" i="1"/>
  <c r="D11" i="32"/>
  <c r="P11" i="32" s="1"/>
  <c r="Q11" i="32" s="1"/>
  <c r="D11" i="29"/>
  <c r="P11" i="29" s="1"/>
  <c r="CE121" i="1"/>
  <c r="D121" i="32"/>
  <c r="P121" i="32" s="1"/>
  <c r="Q121" i="32" s="1"/>
  <c r="D121" i="29"/>
  <c r="P121" i="29" s="1"/>
  <c r="Q121" i="29" s="1"/>
  <c r="CC74" i="1"/>
  <c r="D74" i="25"/>
  <c r="D74" i="30"/>
  <c r="R74" i="30" s="1"/>
  <c r="S74" i="30" s="1"/>
  <c r="CE70" i="1"/>
  <c r="D70" i="32"/>
  <c r="P70" i="32" s="1"/>
  <c r="Q70" i="32" s="1"/>
  <c r="D70" i="29"/>
  <c r="P70" i="29" s="1"/>
  <c r="Q70" i="29" s="1"/>
  <c r="D34" i="31"/>
  <c r="R34" i="31" s="1"/>
  <c r="S34" i="31" s="1"/>
  <c r="D34" i="27"/>
  <c r="R34" i="27" s="1"/>
  <c r="S34" i="27" s="1"/>
  <c r="D18" i="31"/>
  <c r="R18" i="31" s="1"/>
  <c r="S18" i="31" s="1"/>
  <c r="D18" i="27"/>
  <c r="R18" i="27" s="1"/>
  <c r="S18" i="27" s="1"/>
  <c r="CE14" i="1"/>
  <c r="D14" i="29"/>
  <c r="P14" i="29" s="1"/>
  <c r="Q14" i="29" s="1"/>
  <c r="D14" i="32"/>
  <c r="P14" i="32" s="1"/>
  <c r="Q14" i="32" s="1"/>
  <c r="D14" i="17"/>
  <c r="H6" i="35"/>
  <c r="E3" i="23"/>
  <c r="CC105" i="1"/>
  <c r="D105" i="30"/>
  <c r="R105" i="30" s="1"/>
  <c r="S105" i="30" s="1"/>
  <c r="D105" i="25"/>
  <c r="R105" i="25" s="1"/>
  <c r="S105" i="25" s="1"/>
  <c r="D101" i="27"/>
  <c r="R101" i="27" s="1"/>
  <c r="S101" i="27" s="1"/>
  <c r="D101" i="31"/>
  <c r="R101" i="31" s="1"/>
  <c r="S101" i="31" s="1"/>
  <c r="CC97" i="1"/>
  <c r="D97" i="25"/>
  <c r="R97" i="25" s="1"/>
  <c r="S97" i="25" s="1"/>
  <c r="D97" i="30"/>
  <c r="R97" i="30" s="1"/>
  <c r="S97" i="30" s="1"/>
  <c r="CE93" i="1"/>
  <c r="D93" i="32"/>
  <c r="P93" i="32" s="1"/>
  <c r="Q93" i="32" s="1"/>
  <c r="D93" i="29"/>
  <c r="P93" i="29" s="1"/>
  <c r="Q93" i="29" s="1"/>
  <c r="CE89" i="1"/>
  <c r="D89" i="32"/>
  <c r="P89" i="32" s="1"/>
  <c r="Q89" i="32" s="1"/>
  <c r="D89" i="29"/>
  <c r="P89" i="29" s="1"/>
  <c r="Q89" i="29" s="1"/>
  <c r="CC85" i="1"/>
  <c r="D85" i="25"/>
  <c r="R85" i="25" s="1"/>
  <c r="S85" i="25" s="1"/>
  <c r="D85" i="30"/>
  <c r="R85" i="30" s="1"/>
  <c r="S85" i="30" s="1"/>
  <c r="D73" i="31"/>
  <c r="R73" i="31" s="1"/>
  <c r="S73" i="31" s="1"/>
  <c r="D73" i="27"/>
  <c r="R73" i="27" s="1"/>
  <c r="S73" i="27" s="1"/>
  <c r="CE65" i="1"/>
  <c r="D65" i="29"/>
  <c r="P65" i="29" s="1"/>
  <c r="Q65" i="29" s="1"/>
  <c r="D65" i="32"/>
  <c r="P65" i="32" s="1"/>
  <c r="Q65" i="32" s="1"/>
  <c r="CC61" i="1"/>
  <c r="D61" i="25"/>
  <c r="R61" i="25" s="1"/>
  <c r="S61" i="25" s="1"/>
  <c r="D61" i="30"/>
  <c r="R61" i="30" s="1"/>
  <c r="S61" i="30" s="1"/>
  <c r="D57" i="31"/>
  <c r="R57" i="31" s="1"/>
  <c r="S57" i="31" s="1"/>
  <c r="D57" i="27"/>
  <c r="R57" i="27" s="1"/>
  <c r="S57" i="27" s="1"/>
  <c r="CC53" i="1"/>
  <c r="D53" i="30"/>
  <c r="R53" i="30" s="1"/>
  <c r="S53" i="30" s="1"/>
  <c r="D53" i="25"/>
  <c r="R53" i="25" s="1"/>
  <c r="S53" i="25" s="1"/>
  <c r="D49" i="27"/>
  <c r="R49" i="27" s="1"/>
  <c r="S49" i="27" s="1"/>
  <c r="D49" i="31"/>
  <c r="R49" i="31" s="1"/>
  <c r="S49" i="31" s="1"/>
  <c r="D45" i="31"/>
  <c r="R45" i="31" s="1"/>
  <c r="S45" i="31" s="1"/>
  <c r="D45" i="27"/>
  <c r="R45" i="27" s="1"/>
  <c r="S45" i="27" s="1"/>
  <c r="CE45" i="1"/>
  <c r="D45" i="32"/>
  <c r="P45" i="32" s="1"/>
  <c r="Q45" i="32" s="1"/>
  <c r="D45" i="29"/>
  <c r="P45" i="29" s="1"/>
  <c r="Q45" i="29" s="1"/>
  <c r="D41" i="31"/>
  <c r="R41" i="31" s="1"/>
  <c r="S41" i="31" s="1"/>
  <c r="D41" i="27"/>
  <c r="R41" i="27" s="1"/>
  <c r="S41" i="27" s="1"/>
  <c r="CC37" i="1"/>
  <c r="D37" i="30"/>
  <c r="R37" i="30" s="1"/>
  <c r="S37" i="30" s="1"/>
  <c r="D37" i="25"/>
  <c r="R37" i="25" s="1"/>
  <c r="S37" i="25" s="1"/>
  <c r="CC25" i="1"/>
  <c r="D25" i="25"/>
  <c r="R25" i="25" s="1"/>
  <c r="S25" i="25" s="1"/>
  <c r="D25" i="30"/>
  <c r="R25" i="30" s="1"/>
  <c r="S25" i="30" s="1"/>
  <c r="CE21" i="1"/>
  <c r="D21" i="32"/>
  <c r="P21" i="32" s="1"/>
  <c r="Q21" i="32" s="1"/>
  <c r="D21" i="29"/>
  <c r="P21" i="29" s="1"/>
  <c r="Q21" i="29" s="1"/>
  <c r="D17" i="27"/>
  <c r="D17" i="31"/>
  <c r="R17" i="31" s="1"/>
  <c r="S17" i="31" s="1"/>
  <c r="D13" i="31"/>
  <c r="R13" i="31" s="1"/>
  <c r="S13" i="31" s="1"/>
  <c r="D13" i="27"/>
  <c r="R13" i="27" s="1"/>
  <c r="CE9" i="1"/>
  <c r="D9" i="32"/>
  <c r="P9" i="32" s="1"/>
  <c r="Q9" i="32" s="1"/>
  <c r="D9" i="29"/>
  <c r="P9" i="29" s="1"/>
  <c r="D5" i="31"/>
  <c r="R5" i="31" s="1"/>
  <c r="S5" i="31" s="1"/>
  <c r="D5" i="27"/>
  <c r="R5" i="27" s="1"/>
  <c r="D119" i="30"/>
  <c r="R119" i="30" s="1"/>
  <c r="S119" i="30" s="1"/>
  <c r="CC119" i="1"/>
  <c r="D119" i="25"/>
  <c r="R119" i="25" s="1"/>
  <c r="S119" i="25" s="1"/>
  <c r="CC104" i="1"/>
  <c r="D104" i="30"/>
  <c r="R104" i="30" s="1"/>
  <c r="S104" i="30" s="1"/>
  <c r="D104" i="25"/>
  <c r="R104" i="25" s="1"/>
  <c r="S104" i="25" s="1"/>
  <c r="CE96" i="1"/>
  <c r="D96" i="29"/>
  <c r="P96" i="29" s="1"/>
  <c r="Q96" i="29" s="1"/>
  <c r="D96" i="32"/>
  <c r="P96" i="32" s="1"/>
  <c r="Q96" i="32" s="1"/>
  <c r="D92" i="27"/>
  <c r="R92" i="27" s="1"/>
  <c r="S92" i="27" s="1"/>
  <c r="D92" i="31"/>
  <c r="R92" i="31" s="1"/>
  <c r="S92" i="31" s="1"/>
  <c r="CE92" i="1"/>
  <c r="D92" i="32"/>
  <c r="P92" i="32" s="1"/>
  <c r="Q92" i="32" s="1"/>
  <c r="D92" i="29"/>
  <c r="P92" i="29" s="1"/>
  <c r="Q92" i="29" s="1"/>
  <c r="CE76" i="1"/>
  <c r="D76" i="32"/>
  <c r="P76" i="32" s="1"/>
  <c r="Q76" i="32" s="1"/>
  <c r="D76" i="29"/>
  <c r="P76" i="29" s="1"/>
  <c r="Q76" i="29" s="1"/>
  <c r="CC76" i="1"/>
  <c r="D76" i="30"/>
  <c r="R76" i="30" s="1"/>
  <c r="S76" i="30" s="1"/>
  <c r="D76" i="25"/>
  <c r="R76" i="25" s="1"/>
  <c r="S76" i="25" s="1"/>
  <c r="D72" i="25"/>
  <c r="R72" i="25" s="1"/>
  <c r="S72" i="25" s="1"/>
  <c r="D72" i="30"/>
  <c r="R72" i="30" s="1"/>
  <c r="S72" i="30" s="1"/>
  <c r="CC72" i="1"/>
  <c r="D68" i="31"/>
  <c r="R68" i="31" s="1"/>
  <c r="S68" i="31" s="1"/>
  <c r="D68" i="27"/>
  <c r="R68" i="27" s="1"/>
  <c r="S68" i="27" s="1"/>
  <c r="CC60" i="1"/>
  <c r="D60" i="30"/>
  <c r="R60" i="30" s="1"/>
  <c r="S60" i="30" s="1"/>
  <c r="D60" i="25"/>
  <c r="R60" i="25" s="1"/>
  <c r="S60" i="25" s="1"/>
  <c r="D56" i="31"/>
  <c r="R56" i="31" s="1"/>
  <c r="S56" i="31" s="1"/>
  <c r="D56" i="27"/>
  <c r="R56" i="27" s="1"/>
  <c r="S56" i="27" s="1"/>
  <c r="D52" i="31"/>
  <c r="R52" i="31" s="1"/>
  <c r="S52" i="31" s="1"/>
  <c r="D52" i="27"/>
  <c r="R52" i="27" s="1"/>
  <c r="S52" i="27" s="1"/>
  <c r="CC52" i="1"/>
  <c r="D52" i="30"/>
  <c r="R52" i="30" s="1"/>
  <c r="S52" i="30" s="1"/>
  <c r="D52" i="25"/>
  <c r="R52" i="25" s="1"/>
  <c r="S52" i="25" s="1"/>
  <c r="CE44" i="1"/>
  <c r="D44" i="32"/>
  <c r="P44" i="32" s="1"/>
  <c r="Q44" i="32" s="1"/>
  <c r="D44" i="29"/>
  <c r="P44" i="29" s="1"/>
  <c r="Q44" i="29" s="1"/>
  <c r="D40" i="25"/>
  <c r="R40" i="25" s="1"/>
  <c r="S40" i="25" s="1"/>
  <c r="D40" i="30"/>
  <c r="R40" i="30" s="1"/>
  <c r="S40" i="30" s="1"/>
  <c r="CC40" i="1"/>
  <c r="D32" i="31"/>
  <c r="R32" i="31" s="1"/>
  <c r="S32" i="31" s="1"/>
  <c r="D32" i="27"/>
  <c r="R32" i="27" s="1"/>
  <c r="S32" i="27" s="1"/>
  <c r="CC32" i="1"/>
  <c r="D32" i="25"/>
  <c r="R32" i="25" s="1"/>
  <c r="S32" i="25" s="1"/>
  <c r="D32" i="30"/>
  <c r="R32" i="30" s="1"/>
  <c r="S32" i="30" s="1"/>
  <c r="CE28" i="1"/>
  <c r="D28" i="32"/>
  <c r="P28" i="32" s="1"/>
  <c r="Q28" i="32" s="1"/>
  <c r="D28" i="29"/>
  <c r="P28" i="29" s="1"/>
  <c r="Q28" i="29" s="1"/>
  <c r="D24" i="31"/>
  <c r="R24" i="31" s="1"/>
  <c r="S24" i="31" s="1"/>
  <c r="D24" i="27"/>
  <c r="R24" i="27" s="1"/>
  <c r="S24" i="27" s="1"/>
  <c r="D8" i="31"/>
  <c r="R8" i="31" s="1"/>
  <c r="S8" i="31" s="1"/>
  <c r="D8" i="27"/>
  <c r="R8" i="27" s="1"/>
  <c r="D8" i="30"/>
  <c r="R8" i="30" s="1"/>
  <c r="S8" i="30" s="1"/>
  <c r="CC8" i="1"/>
  <c r="D112" i="30"/>
  <c r="R112" i="30" s="1"/>
  <c r="S112" i="30" s="1"/>
  <c r="CC112" i="1"/>
  <c r="D112" i="25"/>
  <c r="R112" i="25" s="1"/>
  <c r="S112" i="25" s="1"/>
  <c r="D120" i="31"/>
  <c r="R120" i="31" s="1"/>
  <c r="S120" i="31" s="1"/>
  <c r="D120" i="27"/>
  <c r="R120" i="27" s="1"/>
  <c r="S120" i="27" s="1"/>
  <c r="D109" i="31"/>
  <c r="R109" i="31" s="1"/>
  <c r="S109" i="31" s="1"/>
  <c r="D109" i="27"/>
  <c r="R109" i="27" s="1"/>
  <c r="S109" i="27" s="1"/>
  <c r="CE103" i="1"/>
  <c r="D103" i="32"/>
  <c r="P103" i="32" s="1"/>
  <c r="Q103" i="32" s="1"/>
  <c r="D103" i="29"/>
  <c r="P103" i="29" s="1"/>
  <c r="Q103" i="29" s="1"/>
  <c r="CE91" i="1"/>
  <c r="D91" i="29"/>
  <c r="P91" i="29" s="1"/>
  <c r="Q91" i="29" s="1"/>
  <c r="D91" i="32"/>
  <c r="P91" i="32" s="1"/>
  <c r="Q91" i="32" s="1"/>
  <c r="D87" i="27"/>
  <c r="R87" i="27" s="1"/>
  <c r="S87" i="27" s="1"/>
  <c r="D87" i="31"/>
  <c r="R87" i="31" s="1"/>
  <c r="S87" i="31" s="1"/>
  <c r="CE79" i="1"/>
  <c r="D79" i="32"/>
  <c r="P79" i="32" s="1"/>
  <c r="Q79" i="32" s="1"/>
  <c r="D79" i="29"/>
  <c r="P79" i="29" s="1"/>
  <c r="Q79" i="29" s="1"/>
  <c r="CE75" i="1"/>
  <c r="D75" i="32"/>
  <c r="P75" i="32" s="1"/>
  <c r="Q75" i="32" s="1"/>
  <c r="D75" i="29"/>
  <c r="P75" i="29" s="1"/>
  <c r="Q75" i="29" s="1"/>
  <c r="D71" i="27"/>
  <c r="R71" i="27" s="1"/>
  <c r="S71" i="27" s="1"/>
  <c r="D71" i="31"/>
  <c r="R71" i="31" s="1"/>
  <c r="S71" i="31" s="1"/>
  <c r="D67" i="31"/>
  <c r="R67" i="31" s="1"/>
  <c r="S67" i="31" s="1"/>
  <c r="D67" i="27"/>
  <c r="R67" i="27" s="1"/>
  <c r="S67" i="27" s="1"/>
  <c r="D59" i="27"/>
  <c r="R59" i="27" s="1"/>
  <c r="S59" i="27" s="1"/>
  <c r="D59" i="31"/>
  <c r="R59" i="31" s="1"/>
  <c r="S59" i="31" s="1"/>
  <c r="CE55" i="1"/>
  <c r="D55" i="32"/>
  <c r="P55" i="32" s="1"/>
  <c r="Q55" i="32" s="1"/>
  <c r="D55" i="29"/>
  <c r="P55" i="29" s="1"/>
  <c r="Q55" i="29" s="1"/>
  <c r="D51" i="31"/>
  <c r="R51" i="31" s="1"/>
  <c r="S51" i="31" s="1"/>
  <c r="D51" i="27"/>
  <c r="R51" i="27" s="1"/>
  <c r="S51" i="27" s="1"/>
  <c r="D43" i="31"/>
  <c r="R43" i="31" s="1"/>
  <c r="S43" i="31" s="1"/>
  <c r="D43" i="27"/>
  <c r="R43" i="27" s="1"/>
  <c r="S43" i="27" s="1"/>
  <c r="D39" i="31"/>
  <c r="R39" i="31" s="1"/>
  <c r="S39" i="31" s="1"/>
  <c r="D39" i="27"/>
  <c r="R39" i="27" s="1"/>
  <c r="S39" i="27" s="1"/>
  <c r="CE31" i="1"/>
  <c r="D31" i="29"/>
  <c r="P31" i="29" s="1"/>
  <c r="Q31" i="29" s="1"/>
  <c r="D31" i="32"/>
  <c r="P31" i="32" s="1"/>
  <c r="Q31" i="32" s="1"/>
  <c r="D11" i="30"/>
  <c r="R11" i="30" s="1"/>
  <c r="S11" i="30" s="1"/>
  <c r="CC11" i="1"/>
  <c r="CE7" i="1"/>
  <c r="D7" i="29"/>
  <c r="P7" i="29" s="1"/>
  <c r="D7" i="32"/>
  <c r="P7" i="32" s="1"/>
  <c r="Q7" i="32" s="1"/>
  <c r="D113" i="27"/>
  <c r="R113" i="27" s="1"/>
  <c r="S113" i="27" s="1"/>
  <c r="D113" i="31"/>
  <c r="R113" i="31" s="1"/>
  <c r="S113" i="31" s="1"/>
  <c r="CE113" i="1"/>
  <c r="D113" i="29"/>
  <c r="P113" i="29" s="1"/>
  <c r="Q113" i="29" s="1"/>
  <c r="D113" i="32"/>
  <c r="P113" i="32" s="1"/>
  <c r="Q113" i="32" s="1"/>
  <c r="CE106" i="1"/>
  <c r="D106" i="32"/>
  <c r="P106" i="32" s="1"/>
  <c r="Q106" i="32" s="1"/>
  <c r="D106" i="29"/>
  <c r="P106" i="29" s="1"/>
  <c r="Q106" i="29" s="1"/>
  <c r="CE102" i="1"/>
  <c r="D102" i="32"/>
  <c r="P102" i="32" s="1"/>
  <c r="Q102" i="32" s="1"/>
  <c r="D102" i="29"/>
  <c r="P102" i="29" s="1"/>
  <c r="Q102" i="29" s="1"/>
  <c r="D94" i="31"/>
  <c r="R94" i="31" s="1"/>
  <c r="S94" i="31" s="1"/>
  <c r="D94" i="27"/>
  <c r="R94" i="27" s="1"/>
  <c r="S94" i="27" s="1"/>
  <c r="CE90" i="1"/>
  <c r="D90" i="32"/>
  <c r="P90" i="32" s="1"/>
  <c r="Q90" i="32" s="1"/>
  <c r="D90" i="29"/>
  <c r="P90" i="29" s="1"/>
  <c r="Q90" i="29" s="1"/>
  <c r="CE78" i="1"/>
  <c r="D78" i="29"/>
  <c r="P78" i="29" s="1"/>
  <c r="Q78" i="29" s="1"/>
  <c r="D78" i="32"/>
  <c r="P78" i="32" s="1"/>
  <c r="Q78" i="32" s="1"/>
  <c r="D78" i="31"/>
  <c r="R78" i="31" s="1"/>
  <c r="S78" i="31" s="1"/>
  <c r="D78" i="27"/>
  <c r="R78" i="27" s="1"/>
  <c r="S78" i="27" s="1"/>
  <c r="CC70" i="1"/>
  <c r="D70" i="30"/>
  <c r="R70" i="30" s="1"/>
  <c r="S70" i="30" s="1"/>
  <c r="D70" i="25"/>
  <c r="R70" i="25" s="1"/>
  <c r="S70" i="25" s="1"/>
  <c r="D58" i="31"/>
  <c r="R58" i="31" s="1"/>
  <c r="S58" i="31" s="1"/>
  <c r="D58" i="27"/>
  <c r="R58" i="27" s="1"/>
  <c r="S58" i="27" s="1"/>
  <c r="CE34" i="1"/>
  <c r="D34" i="32"/>
  <c r="P34" i="32" s="1"/>
  <c r="Q34" i="32" s="1"/>
  <c r="D34" i="29"/>
  <c r="P34" i="29" s="1"/>
  <c r="Q34" i="29" s="1"/>
  <c r="D14" i="27"/>
  <c r="R14" i="27" s="1"/>
  <c r="S14" i="27" s="1"/>
  <c r="D14" i="31"/>
  <c r="R14" i="31" s="1"/>
  <c r="S14" i="31" s="1"/>
  <c r="G3" i="23"/>
  <c r="H8" i="35"/>
  <c r="M14" i="17"/>
  <c r="D12" i="17"/>
  <c r="H12" i="17" s="1"/>
  <c r="G6" i="23"/>
  <c r="W8" i="35"/>
  <c r="V14" i="17"/>
  <c r="G8" i="23"/>
  <c r="AG8" i="35"/>
  <c r="E11" i="17"/>
  <c r="V13" i="17"/>
  <c r="Z13" i="17" s="1"/>
  <c r="E4" i="23"/>
  <c r="M6" i="35"/>
  <c r="H4" i="35"/>
  <c r="C3" i="23"/>
  <c r="M11" i="17"/>
  <c r="Q11" i="17" s="1"/>
  <c r="E7" i="23"/>
  <c r="AB6" i="35"/>
  <c r="E8" i="23"/>
  <c r="AG6" i="35"/>
  <c r="D7" i="23"/>
  <c r="AB5" i="35"/>
  <c r="W11" i="17"/>
  <c r="W6" i="17"/>
  <c r="N6" i="17"/>
  <c r="M9" i="17"/>
  <c r="Q9" i="17" s="1"/>
  <c r="W3" i="35"/>
  <c r="V7" i="17"/>
  <c r="Z7" i="17" s="1"/>
  <c r="D5" i="17"/>
  <c r="H5" i="17" s="1"/>
  <c r="AO5" i="17"/>
  <c r="AT5" i="17" s="1"/>
  <c r="F25" i="23"/>
  <c r="Q12" i="21"/>
  <c r="R14" i="21" s="1"/>
  <c r="V5" i="17"/>
  <c r="Z5" i="17" s="1"/>
  <c r="AE6" i="17"/>
  <c r="AJ6" i="17" s="1"/>
  <c r="AG3" i="35"/>
  <c r="D2" i="30"/>
  <c r="R2" i="30" s="1"/>
  <c r="S2" i="30" s="1"/>
  <c r="AI7" i="35"/>
  <c r="F42" i="23"/>
  <c r="X12" i="18"/>
  <c r="AY13" i="17"/>
  <c r="Y6" i="35"/>
  <c r="E40" i="23"/>
  <c r="P11" i="18"/>
  <c r="AG12" i="17"/>
  <c r="AI8" i="35"/>
  <c r="G42" i="23"/>
  <c r="AY14" i="17"/>
  <c r="AZ14" i="17" s="1"/>
  <c r="BA14" i="17" s="1"/>
  <c r="X13" i="18"/>
  <c r="H7" i="18"/>
  <c r="L6" i="18"/>
  <c r="AD5" i="35"/>
  <c r="D41" i="23"/>
  <c r="AQ11" i="17"/>
  <c r="T10" i="18"/>
  <c r="AD8" i="35"/>
  <c r="G41" i="23"/>
  <c r="AQ14" i="17"/>
  <c r="T13" i="18"/>
  <c r="O3" i="35"/>
  <c r="H8" i="18"/>
  <c r="AQ6" i="17"/>
  <c r="T5" i="18"/>
  <c r="O7" i="35"/>
  <c r="F38" i="23"/>
  <c r="H12" i="18"/>
  <c r="C24" i="23"/>
  <c r="K9" i="21"/>
  <c r="Q7" i="21"/>
  <c r="P18" i="21" s="1"/>
  <c r="E7" i="21"/>
  <c r="C23" i="23"/>
  <c r="E9" i="21"/>
  <c r="G23" i="23"/>
  <c r="E13" i="21"/>
  <c r="K4" i="21"/>
  <c r="CE100" i="1"/>
  <c r="D100" i="32"/>
  <c r="P100" i="32" s="1"/>
  <c r="Q100" i="32" s="1"/>
  <c r="D100" i="29"/>
  <c r="P100" i="29" s="1"/>
  <c r="Q100" i="29" s="1"/>
  <c r="D100" i="31"/>
  <c r="R100" i="31" s="1"/>
  <c r="S100" i="31" s="1"/>
  <c r="D100" i="27"/>
  <c r="R100" i="27" s="1"/>
  <c r="S100" i="27" s="1"/>
  <c r="D64" i="27"/>
  <c r="R64" i="27" s="1"/>
  <c r="S64" i="27" s="1"/>
  <c r="D64" i="31"/>
  <c r="R64" i="31" s="1"/>
  <c r="S64" i="31" s="1"/>
  <c r="D48" i="25"/>
  <c r="R48" i="25" s="1"/>
  <c r="S48" i="25" s="1"/>
  <c r="D48" i="30"/>
  <c r="R48" i="30" s="1"/>
  <c r="S48" i="30" s="1"/>
  <c r="CC48" i="1"/>
  <c r="CE36" i="1"/>
  <c r="D36" i="32"/>
  <c r="P36" i="32" s="1"/>
  <c r="Q36" i="32" s="1"/>
  <c r="D36" i="29"/>
  <c r="P36" i="29" s="1"/>
  <c r="Q36" i="29" s="1"/>
  <c r="CC20" i="1"/>
  <c r="D20" i="30"/>
  <c r="R20" i="30" s="1"/>
  <c r="S20" i="30" s="1"/>
  <c r="D20" i="25"/>
  <c r="R20" i="25" s="1"/>
  <c r="S20" i="25" s="1"/>
  <c r="D4" i="31"/>
  <c r="R4" i="31" s="1"/>
  <c r="S4" i="31" s="1"/>
  <c r="D4" i="27"/>
  <c r="R4" i="27" s="1"/>
  <c r="CE83" i="1"/>
  <c r="D83" i="29"/>
  <c r="P83" i="29" s="1"/>
  <c r="Q83" i="29" s="1"/>
  <c r="D83" i="32"/>
  <c r="P83" i="32" s="1"/>
  <c r="Q83" i="32" s="1"/>
  <c r="CE63" i="1"/>
  <c r="D63" i="29"/>
  <c r="P63" i="29" s="1"/>
  <c r="Q63" i="29" s="1"/>
  <c r="D63" i="32"/>
  <c r="P63" i="32" s="1"/>
  <c r="Q63" i="32" s="1"/>
  <c r="CC35" i="1"/>
  <c r="D35" i="30"/>
  <c r="R35" i="30" s="1"/>
  <c r="S35" i="30" s="1"/>
  <c r="D35" i="25"/>
  <c r="R35" i="25" s="1"/>
  <c r="S35" i="25" s="1"/>
  <c r="CC19" i="1"/>
  <c r="D19" i="25"/>
  <c r="R19" i="25" s="1"/>
  <c r="S19" i="25" s="1"/>
  <c r="D19" i="30"/>
  <c r="R19" i="30" s="1"/>
  <c r="S19" i="30" s="1"/>
  <c r="CE3" i="1"/>
  <c r="D3" i="29"/>
  <c r="P3" i="29" s="1"/>
  <c r="D3" i="32"/>
  <c r="P3" i="32" s="1"/>
  <c r="Q3" i="32" s="1"/>
  <c r="CE117" i="1"/>
  <c r="D117" i="29"/>
  <c r="P117" i="29" s="1"/>
  <c r="Q117" i="29" s="1"/>
  <c r="D117" i="32"/>
  <c r="P117" i="32" s="1"/>
  <c r="Q117" i="32" s="1"/>
  <c r="D98" i="31"/>
  <c r="R98" i="31" s="1"/>
  <c r="S98" i="31" s="1"/>
  <c r="D98" i="27"/>
  <c r="R98" i="27" s="1"/>
  <c r="S98" i="27" s="1"/>
  <c r="CC98" i="1"/>
  <c r="D98" i="25"/>
  <c r="R98" i="25" s="1"/>
  <c r="S98" i="25" s="1"/>
  <c r="D98" i="30"/>
  <c r="R98" i="30" s="1"/>
  <c r="S98" i="30" s="1"/>
  <c r="CE82" i="1"/>
  <c r="D82" i="29"/>
  <c r="P82" i="29" s="1"/>
  <c r="Q82" i="29" s="1"/>
  <c r="D82" i="32"/>
  <c r="P82" i="32" s="1"/>
  <c r="Q82" i="32" s="1"/>
  <c r="CE62" i="1"/>
  <c r="D62" i="32"/>
  <c r="P62" i="32" s="1"/>
  <c r="Q62" i="32" s="1"/>
  <c r="D62" i="29"/>
  <c r="P62" i="29" s="1"/>
  <c r="N8" i="17"/>
  <c r="D38" i="27"/>
  <c r="D38" i="31"/>
  <c r="R38" i="31" s="1"/>
  <c r="S38" i="31" s="1"/>
  <c r="CC30" i="1"/>
  <c r="D30" i="25"/>
  <c r="R30" i="25" s="1"/>
  <c r="S30" i="25" s="1"/>
  <c r="D30" i="30"/>
  <c r="R30" i="30" s="1"/>
  <c r="S30" i="30" s="1"/>
  <c r="CE22" i="1"/>
  <c r="D22" i="32"/>
  <c r="P22" i="32" s="1"/>
  <c r="Q22" i="32" s="1"/>
  <c r="D22" i="29"/>
  <c r="P22" i="29" s="1"/>
  <c r="Q22" i="29" s="1"/>
  <c r="CE97" i="1"/>
  <c r="D97" i="32"/>
  <c r="P97" i="32" s="1"/>
  <c r="Q97" i="32" s="1"/>
  <c r="D97" i="29"/>
  <c r="P97" i="29" s="1"/>
  <c r="Q97" i="29" s="1"/>
  <c r="D89" i="27"/>
  <c r="R89" i="27" s="1"/>
  <c r="S89" i="27" s="1"/>
  <c r="D89" i="31"/>
  <c r="R89" i="31" s="1"/>
  <c r="S89" i="31" s="1"/>
  <c r="CE118" i="1"/>
  <c r="D118" i="32"/>
  <c r="P118" i="32" s="1"/>
  <c r="Q118" i="32" s="1"/>
  <c r="D118" i="29"/>
  <c r="P118" i="29" s="1"/>
  <c r="Q118" i="29" s="1"/>
  <c r="D107" i="25"/>
  <c r="R107" i="25" s="1"/>
  <c r="S107" i="25" s="1"/>
  <c r="D107" i="30"/>
  <c r="R107" i="30" s="1"/>
  <c r="S107" i="30" s="1"/>
  <c r="CC107" i="1"/>
  <c r="D105" i="31"/>
  <c r="R105" i="31" s="1"/>
  <c r="S105" i="31" s="1"/>
  <c r="D105" i="27"/>
  <c r="R105" i="27" s="1"/>
  <c r="S105" i="27" s="1"/>
  <c r="CE101" i="1"/>
  <c r="D101" i="32"/>
  <c r="P101" i="32" s="1"/>
  <c r="Q101" i="32" s="1"/>
  <c r="D101" i="29"/>
  <c r="P101" i="29" s="1"/>
  <c r="Q101" i="29" s="1"/>
  <c r="CC81" i="1"/>
  <c r="D81" i="25"/>
  <c r="R81" i="25" s="1"/>
  <c r="S81" i="25" s="1"/>
  <c r="D81" i="30"/>
  <c r="R81" i="30" s="1"/>
  <c r="S81" i="30" s="1"/>
  <c r="D53" i="31"/>
  <c r="R53" i="31" s="1"/>
  <c r="S53" i="31" s="1"/>
  <c r="D53" i="27"/>
  <c r="R53" i="27" s="1"/>
  <c r="S53" i="27" s="1"/>
  <c r="CE49" i="1"/>
  <c r="D49" i="32"/>
  <c r="P49" i="32" s="1"/>
  <c r="Q49" i="32" s="1"/>
  <c r="D49" i="29"/>
  <c r="P49" i="29" s="1"/>
  <c r="Q49" i="29" s="1"/>
  <c r="CE17" i="1"/>
  <c r="D17" i="32"/>
  <c r="P17" i="32" s="1"/>
  <c r="Q17" i="32" s="1"/>
  <c r="D17" i="29"/>
  <c r="P17" i="29" s="1"/>
  <c r="Q17" i="29" s="1"/>
  <c r="CC13" i="1"/>
  <c r="D13" i="30"/>
  <c r="R13" i="30" s="1"/>
  <c r="S13" i="30" s="1"/>
  <c r="D9" i="31"/>
  <c r="R9" i="31" s="1"/>
  <c r="S9" i="31" s="1"/>
  <c r="D9" i="27"/>
  <c r="R9" i="27" s="1"/>
  <c r="CE5" i="1"/>
  <c r="D5" i="32"/>
  <c r="P5" i="32" s="1"/>
  <c r="Q5" i="32" s="1"/>
  <c r="D5" i="29"/>
  <c r="P5" i="29" s="1"/>
  <c r="CE108" i="1"/>
  <c r="D108" i="32"/>
  <c r="P108" i="32" s="1"/>
  <c r="Q108" i="32" s="1"/>
  <c r="D108" i="29"/>
  <c r="P108" i="29" s="1"/>
  <c r="Q108" i="29" s="1"/>
  <c r="CE104" i="1"/>
  <c r="D104" i="32"/>
  <c r="P104" i="32" s="1"/>
  <c r="Q104" i="32" s="1"/>
  <c r="D104" i="29"/>
  <c r="P104" i="29" s="1"/>
  <c r="Q104" i="29" s="1"/>
  <c r="D88" i="25"/>
  <c r="R88" i="25" s="1"/>
  <c r="S88" i="25" s="1"/>
  <c r="D88" i="30"/>
  <c r="R88" i="30" s="1"/>
  <c r="S88" i="30" s="1"/>
  <c r="CC88" i="1"/>
  <c r="D76" i="31"/>
  <c r="R76" i="31" s="1"/>
  <c r="S76" i="31" s="1"/>
  <c r="D76" i="27"/>
  <c r="R76" i="27" s="1"/>
  <c r="S76" i="27" s="1"/>
  <c r="CE68" i="1"/>
  <c r="D68" i="32"/>
  <c r="P68" i="32" s="1"/>
  <c r="Q68" i="32" s="1"/>
  <c r="D68" i="29"/>
  <c r="P68" i="29" s="1"/>
  <c r="Q68" i="29" s="1"/>
  <c r="CC44" i="1"/>
  <c r="D44" i="25"/>
  <c r="R44" i="25" s="1"/>
  <c r="S44" i="25" s="1"/>
  <c r="D44" i="30"/>
  <c r="R44" i="30" s="1"/>
  <c r="S44" i="30" s="1"/>
  <c r="CE32" i="1"/>
  <c r="D32" i="32"/>
  <c r="P32" i="32" s="1"/>
  <c r="Q32" i="32" s="1"/>
  <c r="D32" i="29"/>
  <c r="P32" i="29" s="1"/>
  <c r="Q32" i="29" s="1"/>
  <c r="CE24" i="1"/>
  <c r="D24" i="32"/>
  <c r="P24" i="32" s="1"/>
  <c r="Q24" i="32" s="1"/>
  <c r="D24" i="29"/>
  <c r="P24" i="29" s="1"/>
  <c r="Q24" i="29" s="1"/>
  <c r="D16" i="31"/>
  <c r="R16" i="31" s="1"/>
  <c r="S16" i="31" s="1"/>
  <c r="D16" i="27"/>
  <c r="R16" i="27" s="1"/>
  <c r="S16" i="27" s="1"/>
  <c r="D112" i="31"/>
  <c r="R112" i="31" s="1"/>
  <c r="S112" i="31" s="1"/>
  <c r="D112" i="27"/>
  <c r="R112" i="27" s="1"/>
  <c r="S112" i="27" s="1"/>
  <c r="CE109" i="1"/>
  <c r="D109" i="29"/>
  <c r="P109" i="29" s="1"/>
  <c r="Q109" i="29" s="1"/>
  <c r="D109" i="32"/>
  <c r="P109" i="32" s="1"/>
  <c r="Q109" i="32" s="1"/>
  <c r="CC95" i="1"/>
  <c r="D95" i="25"/>
  <c r="R95" i="25" s="1"/>
  <c r="S95" i="25" s="1"/>
  <c r="D95" i="30"/>
  <c r="R95" i="30" s="1"/>
  <c r="S95" i="30" s="1"/>
  <c r="CC87" i="1"/>
  <c r="D87" i="25"/>
  <c r="R87" i="25" s="1"/>
  <c r="S87" i="25" s="1"/>
  <c r="D87" i="30"/>
  <c r="R87" i="30" s="1"/>
  <c r="S87" i="30" s="1"/>
  <c r="CC79" i="1"/>
  <c r="D79" i="25"/>
  <c r="R79" i="25" s="1"/>
  <c r="S79" i="25" s="1"/>
  <c r="D79" i="30"/>
  <c r="R79" i="30" s="1"/>
  <c r="S79" i="30" s="1"/>
  <c r="CE67" i="1"/>
  <c r="D67" i="32"/>
  <c r="P67" i="32" s="1"/>
  <c r="Q67" i="32" s="1"/>
  <c r="D67" i="29"/>
  <c r="P67" i="29" s="1"/>
  <c r="Q67" i="29" s="1"/>
  <c r="CC59" i="1"/>
  <c r="D59" i="30"/>
  <c r="R59" i="30" s="1"/>
  <c r="S59" i="30" s="1"/>
  <c r="D59" i="25"/>
  <c r="R59" i="25" s="1"/>
  <c r="S59" i="25" s="1"/>
  <c r="CE43" i="1"/>
  <c r="D43" i="32"/>
  <c r="P43" i="32" s="1"/>
  <c r="Q43" i="32" s="1"/>
  <c r="D43" i="29"/>
  <c r="P43" i="29" s="1"/>
  <c r="Q43" i="29" s="1"/>
  <c r="D23" i="27"/>
  <c r="R23" i="27" s="1"/>
  <c r="S23" i="27" s="1"/>
  <c r="D23" i="31"/>
  <c r="R23" i="31" s="1"/>
  <c r="S23" i="31" s="1"/>
  <c r="D15" i="27"/>
  <c r="R15" i="27" s="1"/>
  <c r="S15" i="27" s="1"/>
  <c r="D15" i="31"/>
  <c r="R15" i="31" s="1"/>
  <c r="S15" i="31" s="1"/>
  <c r="D113" i="30"/>
  <c r="R113" i="30" s="1"/>
  <c r="S113" i="30" s="1"/>
  <c r="CC113" i="1"/>
  <c r="D113" i="25"/>
  <c r="R113" i="25" s="1"/>
  <c r="S113" i="25" s="1"/>
  <c r="D102" i="30"/>
  <c r="R102" i="30" s="1"/>
  <c r="S102" i="30" s="1"/>
  <c r="CC102" i="1"/>
  <c r="D102" i="25"/>
  <c r="R102" i="25" s="1"/>
  <c r="S102" i="25" s="1"/>
  <c r="D74" i="27"/>
  <c r="R74" i="27" s="1"/>
  <c r="S74" i="27" s="1"/>
  <c r="D74" i="31"/>
  <c r="R74" i="31" s="1"/>
  <c r="S74" i="31" s="1"/>
  <c r="D42" i="31"/>
  <c r="R42" i="31" s="1"/>
  <c r="S42" i="31" s="1"/>
  <c r="D42" i="27"/>
  <c r="R42" i="27" s="1"/>
  <c r="S42" i="27" s="1"/>
  <c r="CC14" i="1"/>
  <c r="D14" i="25"/>
  <c r="R14" i="25" s="1"/>
  <c r="S14" i="25" s="1"/>
  <c r="D14" i="30"/>
  <c r="R14" i="30" s="1"/>
  <c r="S14" i="30" s="1"/>
  <c r="H7" i="35"/>
  <c r="F3" i="23"/>
  <c r="F5" i="23"/>
  <c r="R7" i="35"/>
  <c r="W13" i="17"/>
  <c r="V12" i="17"/>
  <c r="Z12" i="17" s="1"/>
  <c r="E6" i="23"/>
  <c r="W6" i="35"/>
  <c r="D6" i="23"/>
  <c r="W5" i="35"/>
  <c r="W10" i="17"/>
  <c r="C5" i="23"/>
  <c r="R4" i="35"/>
  <c r="AE5" i="17"/>
  <c r="AJ5" i="17" s="1"/>
  <c r="D7" i="17"/>
  <c r="H7" i="17" s="1"/>
  <c r="T6" i="35"/>
  <c r="E39" i="23"/>
  <c r="L11" i="18"/>
  <c r="Y8" i="35"/>
  <c r="G40" i="23"/>
  <c r="AG14" i="17"/>
  <c r="P13" i="18"/>
  <c r="AI6" i="35"/>
  <c r="E42" i="23"/>
  <c r="X11" i="18"/>
  <c r="AY12" i="17"/>
  <c r="AZ12" i="17" s="1"/>
  <c r="BA12" i="17" s="1"/>
  <c r="AH6" i="35" s="1"/>
  <c r="N5" i="17"/>
  <c r="D2" i="27"/>
  <c r="D2" i="31"/>
  <c r="R2" i="31" s="1"/>
  <c r="S2" i="31" s="1"/>
  <c r="CC114" i="1"/>
  <c r="D114" i="25"/>
  <c r="R114" i="25" s="1"/>
  <c r="S114" i="25" s="1"/>
  <c r="D114" i="30"/>
  <c r="R114" i="30" s="1"/>
  <c r="S114" i="30" s="1"/>
  <c r="D118" i="30"/>
  <c r="R118" i="30" s="1"/>
  <c r="S118" i="30" s="1"/>
  <c r="CC118" i="1"/>
  <c r="D118" i="25"/>
  <c r="R118" i="25" s="1"/>
  <c r="S118" i="25" s="1"/>
  <c r="CC101" i="1"/>
  <c r="D101" i="25"/>
  <c r="R101" i="25" s="1"/>
  <c r="S101" i="25" s="1"/>
  <c r="D101" i="30"/>
  <c r="R101" i="30" s="1"/>
  <c r="S101" i="30" s="1"/>
  <c r="D110" i="31"/>
  <c r="R110" i="31" s="1"/>
  <c r="S110" i="31" s="1"/>
  <c r="D110" i="27"/>
  <c r="R110" i="27" s="1"/>
  <c r="S110" i="27" s="1"/>
  <c r="CE114" i="1"/>
  <c r="D114" i="32"/>
  <c r="P114" i="32" s="1"/>
  <c r="Q114" i="32" s="1"/>
  <c r="D114" i="29"/>
  <c r="P114" i="29" s="1"/>
  <c r="Q114" i="29" s="1"/>
  <c r="D118" i="31"/>
  <c r="R118" i="31" s="1"/>
  <c r="S118" i="31" s="1"/>
  <c r="D118" i="27"/>
  <c r="R118" i="27" s="1"/>
  <c r="S118" i="27" s="1"/>
  <c r="CE105" i="1"/>
  <c r="D105" i="29"/>
  <c r="P105" i="29" s="1"/>
  <c r="Q105" i="29" s="1"/>
  <c r="D105" i="32"/>
  <c r="P105" i="32" s="1"/>
  <c r="Q105" i="32" s="1"/>
  <c r="CE85" i="1"/>
  <c r="D85" i="29"/>
  <c r="P85" i="29" s="1"/>
  <c r="Q85" i="29" s="1"/>
  <c r="D85" i="32"/>
  <c r="P85" i="32" s="1"/>
  <c r="Q85" i="32" s="1"/>
  <c r="CE77" i="1"/>
  <c r="D77" i="32"/>
  <c r="P77" i="32" s="1"/>
  <c r="Q77" i="32" s="1"/>
  <c r="D77" i="29"/>
  <c r="P77" i="29" s="1"/>
  <c r="Q77" i="29" s="1"/>
  <c r="CE69" i="1"/>
  <c r="D69" i="29"/>
  <c r="P69" i="29" s="1"/>
  <c r="Q69" i="29" s="1"/>
  <c r="D69" i="32"/>
  <c r="P69" i="32" s="1"/>
  <c r="Q69" i="32" s="1"/>
  <c r="CC57" i="1"/>
  <c r="D57" i="25"/>
  <c r="R57" i="25" s="1"/>
  <c r="S57" i="25" s="1"/>
  <c r="D57" i="30"/>
  <c r="R57" i="30" s="1"/>
  <c r="S57" i="30" s="1"/>
  <c r="CE53" i="1"/>
  <c r="D53" i="29"/>
  <c r="P53" i="29" s="1"/>
  <c r="Q53" i="29" s="1"/>
  <c r="D53" i="32"/>
  <c r="P53" i="32" s="1"/>
  <c r="Q53" i="32" s="1"/>
  <c r="D33" i="27"/>
  <c r="R33" i="27" s="1"/>
  <c r="S33" i="27" s="1"/>
  <c r="D33" i="31"/>
  <c r="R33" i="31" s="1"/>
  <c r="S33" i="31" s="1"/>
  <c r="CE29" i="1"/>
  <c r="D29" i="29"/>
  <c r="P29" i="29" s="1"/>
  <c r="Q29" i="29" s="1"/>
  <c r="D29" i="32"/>
  <c r="P29" i="32" s="1"/>
  <c r="Q29" i="32" s="1"/>
  <c r="D25" i="27"/>
  <c r="R25" i="27" s="1"/>
  <c r="S25" i="27" s="1"/>
  <c r="D25" i="31"/>
  <c r="R25" i="31" s="1"/>
  <c r="S25" i="31" s="1"/>
  <c r="CC21" i="1"/>
  <c r="D21" i="30"/>
  <c r="R21" i="30" s="1"/>
  <c r="S21" i="30" s="1"/>
  <c r="D21" i="25"/>
  <c r="R21" i="25" s="1"/>
  <c r="S21" i="25" s="1"/>
  <c r="CC9" i="1"/>
  <c r="D9" i="30"/>
  <c r="R9" i="30" s="1"/>
  <c r="S9" i="30" s="1"/>
  <c r="CC111" i="1"/>
  <c r="D111" i="25"/>
  <c r="R111" i="25" s="1"/>
  <c r="S111" i="25" s="1"/>
  <c r="D111" i="30"/>
  <c r="R111" i="30" s="1"/>
  <c r="S111" i="30" s="1"/>
  <c r="D119" i="31"/>
  <c r="R119" i="31" s="1"/>
  <c r="S119" i="31" s="1"/>
  <c r="D119" i="27"/>
  <c r="R119" i="27" s="1"/>
  <c r="S119" i="27" s="1"/>
  <c r="CC108" i="1"/>
  <c r="D108" i="25"/>
  <c r="R108" i="25" s="1"/>
  <c r="S108" i="25" s="1"/>
  <c r="D108" i="30"/>
  <c r="R108" i="30" s="1"/>
  <c r="S108" i="30" s="1"/>
  <c r="D96" i="30"/>
  <c r="R96" i="30" s="1"/>
  <c r="S96" i="30" s="1"/>
  <c r="CC96" i="1"/>
  <c r="D96" i="25"/>
  <c r="R96" i="25" s="1"/>
  <c r="S96" i="25" s="1"/>
  <c r="CE88" i="1"/>
  <c r="D88" i="29"/>
  <c r="P88" i="29" s="1"/>
  <c r="Q88" i="29" s="1"/>
  <c r="D88" i="32"/>
  <c r="P88" i="32" s="1"/>
  <c r="Q88" i="32" s="1"/>
  <c r="D84" i="31"/>
  <c r="R84" i="31" s="1"/>
  <c r="S84" i="31" s="1"/>
  <c r="D84" i="27"/>
  <c r="R84" i="27" s="1"/>
  <c r="S84" i="27" s="1"/>
  <c r="D44" i="31"/>
  <c r="R44" i="31" s="1"/>
  <c r="S44" i="31" s="1"/>
  <c r="D44" i="27"/>
  <c r="R44" i="27" s="1"/>
  <c r="S44" i="27" s="1"/>
  <c r="D24" i="30"/>
  <c r="R24" i="30" s="1"/>
  <c r="S24" i="30" s="1"/>
  <c r="CC24" i="1"/>
  <c r="D24" i="25"/>
  <c r="R24" i="25" s="1"/>
  <c r="S24" i="25" s="1"/>
  <c r="CC109" i="1"/>
  <c r="D109" i="30"/>
  <c r="R109" i="30" s="1"/>
  <c r="S109" i="30" s="1"/>
  <c r="D109" i="25"/>
  <c r="R109" i="25" s="1"/>
  <c r="S109" i="25" s="1"/>
  <c r="CC91" i="1"/>
  <c r="D91" i="30"/>
  <c r="R91" i="30" s="1"/>
  <c r="S91" i="30" s="1"/>
  <c r="D91" i="25"/>
  <c r="R91" i="25" s="1"/>
  <c r="S91" i="25" s="1"/>
  <c r="CE87" i="1"/>
  <c r="D87" i="29"/>
  <c r="P87" i="29" s="1"/>
  <c r="Q87" i="29" s="1"/>
  <c r="D87" i="32"/>
  <c r="P87" i="32" s="1"/>
  <c r="Q87" i="32" s="1"/>
  <c r="CC27" i="1"/>
  <c r="D27" i="30"/>
  <c r="R27" i="30" s="1"/>
  <c r="S27" i="30" s="1"/>
  <c r="D27" i="25"/>
  <c r="R27" i="25" s="1"/>
  <c r="S27" i="25" s="1"/>
  <c r="D11" i="31"/>
  <c r="R11" i="31" s="1"/>
  <c r="S11" i="31" s="1"/>
  <c r="D11" i="27"/>
  <c r="R11" i="27" s="1"/>
  <c r="CC121" i="1"/>
  <c r="D121" i="30"/>
  <c r="R121" i="30" s="1"/>
  <c r="S121" i="30" s="1"/>
  <c r="D121" i="25"/>
  <c r="R121" i="25" s="1"/>
  <c r="S121" i="25" s="1"/>
  <c r="CC94" i="1"/>
  <c r="D94" i="30"/>
  <c r="R94" i="30" s="1"/>
  <c r="S94" i="30" s="1"/>
  <c r="D94" i="25"/>
  <c r="R94" i="25" s="1"/>
  <c r="S94" i="25" s="1"/>
  <c r="CC58" i="1"/>
  <c r="D58" i="25"/>
  <c r="R58" i="25" s="1"/>
  <c r="S58" i="25" s="1"/>
  <c r="D58" i="30"/>
  <c r="R58" i="30" s="1"/>
  <c r="S58" i="30" s="1"/>
  <c r="CC54" i="1"/>
  <c r="D54" i="25"/>
  <c r="R54" i="25" s="1"/>
  <c r="S54" i="25" s="1"/>
  <c r="D54" i="30"/>
  <c r="R54" i="30" s="1"/>
  <c r="S54" i="30" s="1"/>
  <c r="CC50" i="1"/>
  <c r="D50" i="25"/>
  <c r="D50" i="30"/>
  <c r="R50" i="30" s="1"/>
  <c r="S50" i="30" s="1"/>
  <c r="CC34" i="1"/>
  <c r="D34" i="30"/>
  <c r="R34" i="30" s="1"/>
  <c r="S34" i="30" s="1"/>
  <c r="D34" i="25"/>
  <c r="R34" i="25" s="1"/>
  <c r="S34" i="25" s="1"/>
  <c r="D26" i="31"/>
  <c r="R26" i="31" s="1"/>
  <c r="S26" i="31" s="1"/>
  <c r="D26" i="27"/>
  <c r="CE18" i="1"/>
  <c r="D18" i="32"/>
  <c r="P18" i="32" s="1"/>
  <c r="Q18" i="32" s="1"/>
  <c r="D18" i="29"/>
  <c r="P18" i="29" s="1"/>
  <c r="Q18" i="29" s="1"/>
  <c r="D13" i="17"/>
  <c r="H13" i="17" s="1"/>
  <c r="AO14" i="17"/>
  <c r="AP14" i="17" s="1"/>
  <c r="AR14" i="17" s="1"/>
  <c r="E12" i="17"/>
  <c r="M12" i="17"/>
  <c r="Q12" i="17" s="1"/>
  <c r="AO13" i="17"/>
  <c r="AT13" i="17" s="1"/>
  <c r="V11" i="17"/>
  <c r="Z11" i="17" s="1"/>
  <c r="E9" i="17"/>
  <c r="AO11" i="17"/>
  <c r="AT11" i="17" s="1"/>
  <c r="D8" i="17"/>
  <c r="H8" i="17" s="1"/>
  <c r="G25" i="23"/>
  <c r="Q13" i="21"/>
  <c r="M8" i="17"/>
  <c r="Q8" i="17" s="1"/>
  <c r="AE7" i="17"/>
  <c r="AJ7" i="17" s="1"/>
  <c r="AE8" i="17"/>
  <c r="AJ8" i="17" s="1"/>
  <c r="E24" i="23"/>
  <c r="K11" i="21"/>
  <c r="O8" i="35"/>
  <c r="G38" i="23"/>
  <c r="H13" i="18"/>
  <c r="AD7" i="35"/>
  <c r="F41" i="23"/>
  <c r="AQ13" i="17"/>
  <c r="T12" i="18"/>
  <c r="O4" i="35"/>
  <c r="C38" i="23"/>
  <c r="H9" i="18"/>
  <c r="AQ7" i="17"/>
  <c r="T6" i="18"/>
  <c r="T8" i="35"/>
  <c r="G39" i="23"/>
  <c r="L13" i="18"/>
  <c r="D25" i="23"/>
  <c r="Q10" i="21"/>
  <c r="AI4" i="35"/>
  <c r="C42" i="23"/>
  <c r="X9" i="18"/>
  <c r="AY10" i="17"/>
  <c r="Y4" i="35"/>
  <c r="C40" i="23"/>
  <c r="P9" i="18"/>
  <c r="AG10" i="17"/>
  <c r="C25" i="23"/>
  <c r="Q9" i="21"/>
  <c r="E23" i="23"/>
  <c r="E11" i="21"/>
  <c r="D23" i="23"/>
  <c r="E10" i="21"/>
  <c r="P5" i="17"/>
  <c r="P6" i="17"/>
  <c r="P8" i="17"/>
  <c r="P7" i="17"/>
  <c r="P9" i="17"/>
  <c r="R9" i="17" s="1"/>
  <c r="N3" i="35" s="1"/>
  <c r="P10" i="17"/>
  <c r="P11" i="17"/>
  <c r="R11" i="17" s="1"/>
  <c r="N5" i="35" s="1"/>
  <c r="P12" i="17"/>
  <c r="P13" i="17"/>
  <c r="P14" i="17"/>
  <c r="R14" i="17" s="1"/>
  <c r="P16" i="17"/>
  <c r="R16" i="17" s="1"/>
  <c r="N10" i="35" s="1"/>
  <c r="G5" i="17"/>
  <c r="I5" i="17" s="1"/>
  <c r="G6" i="17"/>
  <c r="G7" i="17"/>
  <c r="G8" i="17"/>
  <c r="G9" i="17"/>
  <c r="G10" i="17"/>
  <c r="G11" i="17"/>
  <c r="G12" i="17"/>
  <c r="I12" i="17" s="1"/>
  <c r="I6" i="35" s="1"/>
  <c r="G13" i="17"/>
  <c r="G14" i="17"/>
  <c r="I14" i="17" s="1"/>
  <c r="G16" i="17"/>
  <c r="I16" i="17" s="1"/>
  <c r="D115" i="30"/>
  <c r="R115" i="30" s="1"/>
  <c r="S115" i="30" s="1"/>
  <c r="CC115" i="1"/>
  <c r="D115" i="25"/>
  <c r="R115" i="25" s="1"/>
  <c r="S115" i="25" s="1"/>
  <c r="CC80" i="1"/>
  <c r="D80" i="25"/>
  <c r="R80" i="25" s="1"/>
  <c r="S80" i="25" s="1"/>
  <c r="D80" i="30"/>
  <c r="R80" i="30" s="1"/>
  <c r="S80" i="30" s="1"/>
  <c r="D48" i="31"/>
  <c r="R48" i="31" s="1"/>
  <c r="S48" i="31" s="1"/>
  <c r="D48" i="27"/>
  <c r="R48" i="27" s="1"/>
  <c r="S48" i="27" s="1"/>
  <c r="CE4" i="1"/>
  <c r="D4" i="32"/>
  <c r="P4" i="32" s="1"/>
  <c r="Q4" i="32" s="1"/>
  <c r="D4" i="29"/>
  <c r="P4" i="29" s="1"/>
  <c r="CE116" i="1"/>
  <c r="D116" i="32"/>
  <c r="P116" i="32" s="1"/>
  <c r="Q116" i="32" s="1"/>
  <c r="D116" i="29"/>
  <c r="P116" i="29" s="1"/>
  <c r="Q116" i="29" s="1"/>
  <c r="CC99" i="1"/>
  <c r="D99" i="25"/>
  <c r="R99" i="25" s="1"/>
  <c r="S99" i="25" s="1"/>
  <c r="D99" i="30"/>
  <c r="R99" i="30" s="1"/>
  <c r="S99" i="30" s="1"/>
  <c r="D47" i="31"/>
  <c r="R47" i="31" s="1"/>
  <c r="S47" i="31" s="1"/>
  <c r="D47" i="27"/>
  <c r="R47" i="27" s="1"/>
  <c r="S47" i="27" s="1"/>
  <c r="D35" i="31"/>
  <c r="R35" i="31" s="1"/>
  <c r="S35" i="31" s="1"/>
  <c r="D35" i="27"/>
  <c r="R35" i="27" s="1"/>
  <c r="S35" i="27" s="1"/>
  <c r="CE35" i="1"/>
  <c r="D35" i="29"/>
  <c r="P35" i="29" s="1"/>
  <c r="Q35" i="29" s="1"/>
  <c r="D35" i="32"/>
  <c r="P35" i="32" s="1"/>
  <c r="Q35" i="32" s="1"/>
  <c r="D3" i="27"/>
  <c r="R3" i="27" s="1"/>
  <c r="D3" i="31"/>
  <c r="R3" i="31" s="1"/>
  <c r="S3" i="31" s="1"/>
  <c r="D117" i="31"/>
  <c r="R117" i="31" s="1"/>
  <c r="S117" i="31" s="1"/>
  <c r="D117" i="27"/>
  <c r="R117" i="27" s="1"/>
  <c r="S117" i="27" s="1"/>
  <c r="CC62" i="1"/>
  <c r="D62" i="30"/>
  <c r="R62" i="30" s="1"/>
  <c r="S62" i="30" s="1"/>
  <c r="D62" i="25"/>
  <c r="D46" i="25"/>
  <c r="R46" i="25" s="1"/>
  <c r="S46" i="25" s="1"/>
  <c r="D46" i="30"/>
  <c r="R46" i="30" s="1"/>
  <c r="S46" i="30" s="1"/>
  <c r="CC46" i="1"/>
  <c r="CE38" i="1"/>
  <c r="D38" i="32"/>
  <c r="P38" i="32" s="1"/>
  <c r="Q38" i="32" s="1"/>
  <c r="D38" i="29"/>
  <c r="P38" i="29" s="1"/>
  <c r="Q38" i="29" s="1"/>
  <c r="CE30" i="1"/>
  <c r="D30" i="29"/>
  <c r="P30" i="29" s="1"/>
  <c r="Q30" i="29" s="1"/>
  <c r="D30" i="32"/>
  <c r="P30" i="32" s="1"/>
  <c r="Q30" i="32" s="1"/>
  <c r="D30" i="27"/>
  <c r="R30" i="27" s="1"/>
  <c r="S30" i="27" s="1"/>
  <c r="D30" i="31"/>
  <c r="R30" i="31" s="1"/>
  <c r="S30" i="31" s="1"/>
  <c r="CE110" i="1"/>
  <c r="D110" i="32"/>
  <c r="P110" i="32" s="1"/>
  <c r="Q110" i="32" s="1"/>
  <c r="D110" i="29"/>
  <c r="P110" i="29" s="1"/>
  <c r="Q110" i="29" s="1"/>
  <c r="D114" i="31"/>
  <c r="R114" i="31" s="1"/>
  <c r="S114" i="31" s="1"/>
  <c r="D114" i="27"/>
  <c r="R114" i="27" s="1"/>
  <c r="S114" i="27" s="1"/>
  <c r="D107" i="31"/>
  <c r="R107" i="31" s="1"/>
  <c r="S107" i="31" s="1"/>
  <c r="D107" i="27"/>
  <c r="R107" i="27" s="1"/>
  <c r="S107" i="27" s="1"/>
  <c r="D97" i="31"/>
  <c r="R97" i="31" s="1"/>
  <c r="S97" i="31" s="1"/>
  <c r="D97" i="27"/>
  <c r="R97" i="27" s="1"/>
  <c r="S97" i="27" s="1"/>
  <c r="D93" i="31"/>
  <c r="R93" i="31" s="1"/>
  <c r="S93" i="31" s="1"/>
  <c r="D93" i="27"/>
  <c r="R93" i="27" s="1"/>
  <c r="S93" i="27" s="1"/>
  <c r="CC89" i="1"/>
  <c r="D89" i="25"/>
  <c r="R89" i="25" s="1"/>
  <c r="S89" i="25" s="1"/>
  <c r="D89" i="30"/>
  <c r="R89" i="30" s="1"/>
  <c r="S89" i="30" s="1"/>
  <c r="CE81" i="1"/>
  <c r="D81" i="32"/>
  <c r="P81" i="32" s="1"/>
  <c r="Q81" i="32" s="1"/>
  <c r="D81" i="29"/>
  <c r="P81" i="29" s="1"/>
  <c r="Q81" i="29" s="1"/>
  <c r="D81" i="31"/>
  <c r="R81" i="31" s="1"/>
  <c r="S81" i="31" s="1"/>
  <c r="D81" i="27"/>
  <c r="R81" i="27" s="1"/>
  <c r="S81" i="27" s="1"/>
  <c r="D77" i="27"/>
  <c r="R77" i="27" s="1"/>
  <c r="S77" i="27" s="1"/>
  <c r="D77" i="31"/>
  <c r="R77" i="31" s="1"/>
  <c r="S77" i="31" s="1"/>
  <c r="CC73" i="1"/>
  <c r="D73" i="25"/>
  <c r="R73" i="25" s="1"/>
  <c r="S73" i="25" s="1"/>
  <c r="D73" i="30"/>
  <c r="R73" i="30" s="1"/>
  <c r="S73" i="30" s="1"/>
  <c r="CC69" i="1"/>
  <c r="D69" i="25"/>
  <c r="R69" i="25" s="1"/>
  <c r="S69" i="25" s="1"/>
  <c r="D69" i="30"/>
  <c r="R69" i="30" s="1"/>
  <c r="S69" i="30" s="1"/>
  <c r="D69" i="31"/>
  <c r="R69" i="31" s="1"/>
  <c r="S69" i="31" s="1"/>
  <c r="D69" i="27"/>
  <c r="R69" i="27" s="1"/>
  <c r="S69" i="27" s="1"/>
  <c r="CC65" i="1"/>
  <c r="D65" i="30"/>
  <c r="R65" i="30" s="1"/>
  <c r="S65" i="30" s="1"/>
  <c r="D65" i="25"/>
  <c r="R65" i="25" s="1"/>
  <c r="S65" i="25" s="1"/>
  <c r="D65" i="31"/>
  <c r="R65" i="31" s="1"/>
  <c r="S65" i="31" s="1"/>
  <c r="D65" i="27"/>
  <c r="R65" i="27" s="1"/>
  <c r="S65" i="27" s="1"/>
  <c r="CE57" i="1"/>
  <c r="D57" i="29"/>
  <c r="P57" i="29" s="1"/>
  <c r="Q57" i="29" s="1"/>
  <c r="D57" i="32"/>
  <c r="P57" i="32" s="1"/>
  <c r="Q57" i="32" s="1"/>
  <c r="CC49" i="1"/>
  <c r="D49" i="30"/>
  <c r="R49" i="30" s="1"/>
  <c r="S49" i="30" s="1"/>
  <c r="D49" i="25"/>
  <c r="R49" i="25" s="1"/>
  <c r="S49" i="25" s="1"/>
  <c r="CC45" i="1"/>
  <c r="D45" i="25"/>
  <c r="R45" i="25" s="1"/>
  <c r="S45" i="25" s="1"/>
  <c r="D45" i="30"/>
  <c r="R45" i="30" s="1"/>
  <c r="S45" i="30" s="1"/>
  <c r="CC41" i="1"/>
  <c r="D41" i="30"/>
  <c r="R41" i="30" s="1"/>
  <c r="S41" i="30" s="1"/>
  <c r="D41" i="25"/>
  <c r="R41" i="25" s="1"/>
  <c r="S41" i="25" s="1"/>
  <c r="D37" i="31"/>
  <c r="R37" i="31" s="1"/>
  <c r="S37" i="31" s="1"/>
  <c r="D37" i="27"/>
  <c r="R37" i="27" s="1"/>
  <c r="S37" i="27" s="1"/>
  <c r="CC29" i="1"/>
  <c r="D29" i="25"/>
  <c r="R29" i="25" s="1"/>
  <c r="S29" i="25" s="1"/>
  <c r="D29" i="30"/>
  <c r="R29" i="30" s="1"/>
  <c r="S29" i="30" s="1"/>
  <c r="D21" i="27"/>
  <c r="R21" i="27" s="1"/>
  <c r="S21" i="27" s="1"/>
  <c r="D21" i="31"/>
  <c r="R21" i="31" s="1"/>
  <c r="S21" i="31" s="1"/>
  <c r="CE111" i="1"/>
  <c r="D111" i="29"/>
  <c r="P111" i="29" s="1"/>
  <c r="Q111" i="29" s="1"/>
  <c r="D111" i="32"/>
  <c r="P111" i="32" s="1"/>
  <c r="Q111" i="32" s="1"/>
  <c r="D111" i="31"/>
  <c r="R111" i="31" s="1"/>
  <c r="S111" i="31" s="1"/>
  <c r="D111" i="27"/>
  <c r="R111" i="27" s="1"/>
  <c r="S111" i="27" s="1"/>
  <c r="CE119" i="1"/>
  <c r="D119" i="29"/>
  <c r="P119" i="29" s="1"/>
  <c r="Q119" i="29" s="1"/>
  <c r="D119" i="32"/>
  <c r="P119" i="32" s="1"/>
  <c r="Q119" i="32" s="1"/>
  <c r="D108" i="31"/>
  <c r="R108" i="31" s="1"/>
  <c r="S108" i="31" s="1"/>
  <c r="D108" i="27"/>
  <c r="R108" i="27" s="1"/>
  <c r="S108" i="27" s="1"/>
  <c r="D104" i="31"/>
  <c r="R104" i="31" s="1"/>
  <c r="S104" i="31" s="1"/>
  <c r="D104" i="27"/>
  <c r="R104" i="27" s="1"/>
  <c r="S104" i="27" s="1"/>
  <c r="D96" i="27"/>
  <c r="R96" i="27" s="1"/>
  <c r="S96" i="27" s="1"/>
  <c r="D96" i="31"/>
  <c r="R96" i="31" s="1"/>
  <c r="S96" i="31" s="1"/>
  <c r="CC92" i="1"/>
  <c r="D92" i="25"/>
  <c r="R92" i="25" s="1"/>
  <c r="S92" i="25" s="1"/>
  <c r="D92" i="30"/>
  <c r="R92" i="30" s="1"/>
  <c r="S92" i="30" s="1"/>
  <c r="CE84" i="1"/>
  <c r="D84" i="32"/>
  <c r="P84" i="32" s="1"/>
  <c r="Q84" i="32" s="1"/>
  <c r="D84" i="29"/>
  <c r="P84" i="29" s="1"/>
  <c r="Q84" i="29" s="1"/>
  <c r="CE72" i="1"/>
  <c r="D72" i="32"/>
  <c r="P72" i="32" s="1"/>
  <c r="Q72" i="32" s="1"/>
  <c r="D72" i="29"/>
  <c r="P72" i="29" s="1"/>
  <c r="Q72" i="29" s="1"/>
  <c r="CC68" i="1"/>
  <c r="D68" i="25"/>
  <c r="R68" i="25" s="1"/>
  <c r="S68" i="25" s="1"/>
  <c r="D68" i="30"/>
  <c r="R68" i="30" s="1"/>
  <c r="S68" i="30" s="1"/>
  <c r="CE60" i="1"/>
  <c r="D60" i="32"/>
  <c r="P60" i="32" s="1"/>
  <c r="Q60" i="32" s="1"/>
  <c r="D60" i="29"/>
  <c r="P60" i="29" s="1"/>
  <c r="Q60" i="29" s="1"/>
  <c r="CC56" i="1"/>
  <c r="D56" i="30"/>
  <c r="R56" i="30" s="1"/>
  <c r="S56" i="30" s="1"/>
  <c r="D56" i="25"/>
  <c r="R56" i="25" s="1"/>
  <c r="S56" i="25" s="1"/>
  <c r="CE40" i="1"/>
  <c r="D40" i="29"/>
  <c r="P40" i="29" s="1"/>
  <c r="Q40" i="29" s="1"/>
  <c r="D40" i="32"/>
  <c r="P40" i="32" s="1"/>
  <c r="Q40" i="32" s="1"/>
  <c r="D28" i="31"/>
  <c r="R28" i="31" s="1"/>
  <c r="S28" i="31" s="1"/>
  <c r="D28" i="27"/>
  <c r="R28" i="27" s="1"/>
  <c r="S28" i="27" s="1"/>
  <c r="CE16" i="1"/>
  <c r="D16" i="32"/>
  <c r="P16" i="32" s="1"/>
  <c r="Q16" i="32" s="1"/>
  <c r="D16" i="29"/>
  <c r="P16" i="29" s="1"/>
  <c r="Q16" i="29" s="1"/>
  <c r="D12" i="31"/>
  <c r="R12" i="31" s="1"/>
  <c r="S12" i="31" s="1"/>
  <c r="D12" i="27"/>
  <c r="R12" i="27" s="1"/>
  <c r="CE12" i="1"/>
  <c r="D12" i="29"/>
  <c r="P12" i="29" s="1"/>
  <c r="D12" i="32"/>
  <c r="P12" i="32" s="1"/>
  <c r="Q12" i="32" s="1"/>
  <c r="CE8" i="1"/>
  <c r="D8" i="32"/>
  <c r="P8" i="32" s="1"/>
  <c r="Q8" i="32" s="1"/>
  <c r="D8" i="29"/>
  <c r="P8" i="29" s="1"/>
  <c r="D103" i="31"/>
  <c r="R103" i="31" s="1"/>
  <c r="S103" i="31" s="1"/>
  <c r="D103" i="27"/>
  <c r="R103" i="27" s="1"/>
  <c r="S103" i="27" s="1"/>
  <c r="CE95" i="1"/>
  <c r="D95" i="29"/>
  <c r="P95" i="29" s="1"/>
  <c r="Q95" i="29" s="1"/>
  <c r="D95" i="32"/>
  <c r="P95" i="32" s="1"/>
  <c r="Q95" i="32" s="1"/>
  <c r="D91" i="27"/>
  <c r="R91" i="27" s="1"/>
  <c r="S91" i="27" s="1"/>
  <c r="D91" i="31"/>
  <c r="R91" i="31" s="1"/>
  <c r="S91" i="31" s="1"/>
  <c r="D79" i="27"/>
  <c r="R79" i="27" s="1"/>
  <c r="S79" i="27" s="1"/>
  <c r="D79" i="31"/>
  <c r="R79" i="31" s="1"/>
  <c r="S79" i="31" s="1"/>
  <c r="D75" i="31"/>
  <c r="R75" i="31" s="1"/>
  <c r="S75" i="31" s="1"/>
  <c r="D75" i="27"/>
  <c r="R75" i="27" s="1"/>
  <c r="S75" i="27" s="1"/>
  <c r="D71" i="25"/>
  <c r="R71" i="25" s="1"/>
  <c r="S71" i="25" s="1"/>
  <c r="D71" i="30"/>
  <c r="R71" i="30" s="1"/>
  <c r="S71" i="30" s="1"/>
  <c r="CC71" i="1"/>
  <c r="CE71" i="1"/>
  <c r="D71" i="29"/>
  <c r="P71" i="29" s="1"/>
  <c r="Q71" i="29" s="1"/>
  <c r="D71" i="32"/>
  <c r="P71" i="32" s="1"/>
  <c r="Q71" i="32" s="1"/>
  <c r="D67" i="25"/>
  <c r="R67" i="25" s="1"/>
  <c r="S67" i="25" s="1"/>
  <c r="D67" i="30"/>
  <c r="R67" i="30" s="1"/>
  <c r="S67" i="30" s="1"/>
  <c r="CC67" i="1"/>
  <c r="CE59" i="1"/>
  <c r="D59" i="32"/>
  <c r="P59" i="32" s="1"/>
  <c r="Q59" i="32" s="1"/>
  <c r="D59" i="29"/>
  <c r="P59" i="29" s="1"/>
  <c r="Q59" i="29" s="1"/>
  <c r="D55" i="31"/>
  <c r="R55" i="31" s="1"/>
  <c r="S55" i="31" s="1"/>
  <c r="D55" i="27"/>
  <c r="R55" i="27" s="1"/>
  <c r="S55" i="27" s="1"/>
  <c r="D43" i="30"/>
  <c r="R43" i="30" s="1"/>
  <c r="S43" i="30" s="1"/>
  <c r="CC43" i="1"/>
  <c r="D43" i="25"/>
  <c r="R43" i="25" s="1"/>
  <c r="S43" i="25" s="1"/>
  <c r="CE39" i="1"/>
  <c r="D39" i="29"/>
  <c r="P39" i="29" s="1"/>
  <c r="Q39" i="29" s="1"/>
  <c r="D39" i="32"/>
  <c r="P39" i="32" s="1"/>
  <c r="Q39" i="32" s="1"/>
  <c r="CC31" i="1"/>
  <c r="D31" i="25"/>
  <c r="R31" i="25" s="1"/>
  <c r="S31" i="25" s="1"/>
  <c r="D31" i="30"/>
  <c r="R31" i="30" s="1"/>
  <c r="S31" i="30" s="1"/>
  <c r="D31" i="27"/>
  <c r="R31" i="27" s="1"/>
  <c r="S31" i="27" s="1"/>
  <c r="D31" i="31"/>
  <c r="R31" i="31" s="1"/>
  <c r="S31" i="31" s="1"/>
  <c r="D27" i="31"/>
  <c r="R27" i="31" s="1"/>
  <c r="S27" i="31" s="1"/>
  <c r="D27" i="27"/>
  <c r="R27" i="27" s="1"/>
  <c r="S27" i="27" s="1"/>
  <c r="D23" i="25"/>
  <c r="R23" i="25" s="1"/>
  <c r="S23" i="25" s="1"/>
  <c r="D23" i="30"/>
  <c r="R23" i="30" s="1"/>
  <c r="S23" i="30" s="1"/>
  <c r="CC23" i="1"/>
  <c r="CC15" i="1"/>
  <c r="D15" i="25"/>
  <c r="R15" i="25" s="1"/>
  <c r="S15" i="25" s="1"/>
  <c r="D15" i="30"/>
  <c r="R15" i="30" s="1"/>
  <c r="S15" i="30" s="1"/>
  <c r="D7" i="31"/>
  <c r="R7" i="31" s="1"/>
  <c r="S7" i="31" s="1"/>
  <c r="D7" i="27"/>
  <c r="R7" i="27" s="1"/>
  <c r="D121" i="31"/>
  <c r="R121" i="31" s="1"/>
  <c r="S121" i="31" s="1"/>
  <c r="D121" i="27"/>
  <c r="R121" i="27" s="1"/>
  <c r="S121" i="27" s="1"/>
  <c r="CC106" i="1"/>
  <c r="D106" i="25"/>
  <c r="R106" i="25" s="1"/>
  <c r="S106" i="25" s="1"/>
  <c r="D106" i="30"/>
  <c r="R106" i="30" s="1"/>
  <c r="S106" i="30" s="1"/>
  <c r="D102" i="27"/>
  <c r="R102" i="27" s="1"/>
  <c r="S102" i="27" s="1"/>
  <c r="D102" i="31"/>
  <c r="R102" i="31" s="1"/>
  <c r="S102" i="31" s="1"/>
  <c r="CE94" i="1"/>
  <c r="D94" i="32"/>
  <c r="P94" i="32" s="1"/>
  <c r="Q94" i="32" s="1"/>
  <c r="D94" i="29"/>
  <c r="P94" i="29" s="1"/>
  <c r="Q94" i="29" s="1"/>
  <c r="D90" i="31"/>
  <c r="R90" i="31" s="1"/>
  <c r="S90" i="31" s="1"/>
  <c r="D90" i="27"/>
  <c r="R90" i="27" s="1"/>
  <c r="S90" i="27" s="1"/>
  <c r="D86" i="27"/>
  <c r="R86" i="27" s="1"/>
  <c r="S86" i="27" s="1"/>
  <c r="D86" i="31"/>
  <c r="R86" i="31" s="1"/>
  <c r="S86" i="31" s="1"/>
  <c r="D86" i="30"/>
  <c r="R86" i="30" s="1"/>
  <c r="S86" i="30" s="1"/>
  <c r="CC86" i="1"/>
  <c r="D86" i="25"/>
  <c r="R86" i="25" s="1"/>
  <c r="S86" i="25" s="1"/>
  <c r="CE74" i="1"/>
  <c r="D74" i="32"/>
  <c r="P74" i="32" s="1"/>
  <c r="Q74" i="32" s="1"/>
  <c r="D74" i="29"/>
  <c r="P74" i="29" s="1"/>
  <c r="D70" i="27"/>
  <c r="R70" i="27" s="1"/>
  <c r="S70" i="27" s="1"/>
  <c r="D70" i="31"/>
  <c r="R70" i="31" s="1"/>
  <c r="S70" i="31" s="1"/>
  <c r="CC66" i="1"/>
  <c r="D66" i="25"/>
  <c r="R66" i="25" s="1"/>
  <c r="S66" i="25" s="1"/>
  <c r="D66" i="30"/>
  <c r="R66" i="30" s="1"/>
  <c r="S66" i="30" s="1"/>
  <c r="D66" i="31"/>
  <c r="R66" i="31" s="1"/>
  <c r="S66" i="31" s="1"/>
  <c r="D66" i="27"/>
  <c r="R66" i="27" s="1"/>
  <c r="S66" i="27" s="1"/>
  <c r="CE58" i="1"/>
  <c r="D58" i="32"/>
  <c r="P58" i="32" s="1"/>
  <c r="Q58" i="32" s="1"/>
  <c r="D58" i="29"/>
  <c r="P58" i="29" s="1"/>
  <c r="Q58" i="29" s="1"/>
  <c r="CE54" i="1"/>
  <c r="D54" i="32"/>
  <c r="P54" i="32" s="1"/>
  <c r="Q54" i="32" s="1"/>
  <c r="D54" i="29"/>
  <c r="P54" i="29" s="1"/>
  <c r="Q54" i="29" s="1"/>
  <c r="D54" i="31"/>
  <c r="R54" i="31" s="1"/>
  <c r="S54" i="31" s="1"/>
  <c r="D54" i="27"/>
  <c r="R54" i="27" s="1"/>
  <c r="S54" i="27" s="1"/>
  <c r="CE50" i="1"/>
  <c r="D50" i="29"/>
  <c r="P50" i="29" s="1"/>
  <c r="D50" i="32"/>
  <c r="P50" i="32" s="1"/>
  <c r="Q50" i="32" s="1"/>
  <c r="D50" i="27"/>
  <c r="D50" i="31"/>
  <c r="R50" i="31" s="1"/>
  <c r="S50" i="31" s="1"/>
  <c r="D42" i="30"/>
  <c r="R42" i="30" s="1"/>
  <c r="S42" i="30" s="1"/>
  <c r="CC42" i="1"/>
  <c r="D42" i="25"/>
  <c r="R42" i="25" s="1"/>
  <c r="S42" i="25" s="1"/>
  <c r="CE42" i="1"/>
  <c r="D42" i="32"/>
  <c r="P42" i="32" s="1"/>
  <c r="Q42" i="32" s="1"/>
  <c r="D42" i="29"/>
  <c r="P42" i="29" s="1"/>
  <c r="Q42" i="29" s="1"/>
  <c r="CC26" i="1"/>
  <c r="D26" i="30"/>
  <c r="R26" i="30" s="1"/>
  <c r="S26" i="30" s="1"/>
  <c r="D26" i="25"/>
  <c r="D18" i="30"/>
  <c r="R18" i="30" s="1"/>
  <c r="S18" i="30" s="1"/>
  <c r="CC18" i="1"/>
  <c r="D18" i="25"/>
  <c r="R18" i="25" s="1"/>
  <c r="S18" i="25" s="1"/>
  <c r="CE6" i="1"/>
  <c r="D6" i="32"/>
  <c r="P6" i="32" s="1"/>
  <c r="Q6" i="32" s="1"/>
  <c r="D6" i="29"/>
  <c r="P6" i="29" s="1"/>
  <c r="D6" i="31"/>
  <c r="R6" i="31" s="1"/>
  <c r="S6" i="31" s="1"/>
  <c r="D6" i="27"/>
  <c r="R6" i="27" s="1"/>
  <c r="E14" i="17"/>
  <c r="E13" i="17"/>
  <c r="N14" i="17"/>
  <c r="M13" i="17"/>
  <c r="Q13" i="17" s="1"/>
  <c r="AE14" i="17"/>
  <c r="AF14" i="17" s="1"/>
  <c r="AH14" i="17" s="1"/>
  <c r="AI14" i="17" s="1"/>
  <c r="AK14" i="17" s="1"/>
  <c r="H5" i="35"/>
  <c r="D3" i="23"/>
  <c r="D11" i="17"/>
  <c r="H11" i="17" s="1"/>
  <c r="F7" i="23"/>
  <c r="AB7" i="35"/>
  <c r="F8" i="23"/>
  <c r="AG7" i="35"/>
  <c r="AZ13" i="17"/>
  <c r="BA13" i="17" s="1"/>
  <c r="AH7" i="35" s="1"/>
  <c r="D4" i="23"/>
  <c r="M5" i="35"/>
  <c r="E10" i="17"/>
  <c r="N11" i="17"/>
  <c r="D5" i="23"/>
  <c r="R5" i="35"/>
  <c r="C4" i="23"/>
  <c r="M4" i="35"/>
  <c r="AE11" i="17"/>
  <c r="AJ11" i="17" s="1"/>
  <c r="D8" i="23"/>
  <c r="AG5" i="35"/>
  <c r="E7" i="17"/>
  <c r="N9" i="17"/>
  <c r="AE10" i="17"/>
  <c r="AJ10" i="17" s="1"/>
  <c r="G24" i="23"/>
  <c r="K13" i="21"/>
  <c r="AO10" i="17"/>
  <c r="AT10" i="17" s="1"/>
  <c r="C8" i="23"/>
  <c r="AG4" i="35"/>
  <c r="AZ10" i="17"/>
  <c r="BA10" i="17" s="1"/>
  <c r="AH4" i="35" s="1"/>
  <c r="AO8" i="17"/>
  <c r="AT8" i="17" s="1"/>
  <c r="M5" i="17"/>
  <c r="Q5" i="17" s="1"/>
  <c r="M7" i="17"/>
  <c r="Q7" i="17" s="1"/>
  <c r="D6" i="17"/>
  <c r="H6" i="17" s="1"/>
  <c r="AB3" i="35"/>
  <c r="V6" i="17"/>
  <c r="Z6" i="17" s="1"/>
  <c r="O6" i="35"/>
  <c r="E38" i="23"/>
  <c r="H11" i="18"/>
  <c r="J4" i="35"/>
  <c r="C37" i="23"/>
  <c r="D9" i="18"/>
  <c r="AG8" i="17"/>
  <c r="P7" i="18"/>
  <c r="AD3" i="35"/>
  <c r="AQ9" i="17"/>
  <c r="T8" i="18"/>
  <c r="O5" i="35"/>
  <c r="D38" i="23"/>
  <c r="H10" i="18"/>
  <c r="T7" i="35"/>
  <c r="F39" i="23"/>
  <c r="L12" i="18"/>
  <c r="AQ8" i="17"/>
  <c r="T7" i="18"/>
  <c r="Y3" i="35"/>
  <c r="P8" i="18"/>
  <c r="AG9" i="17"/>
  <c r="J7" i="35"/>
  <c r="F37" i="23"/>
  <c r="D12" i="18"/>
  <c r="H5" i="18"/>
  <c r="AI5" i="35"/>
  <c r="D42" i="23"/>
  <c r="X10" i="18"/>
  <c r="AY11" i="17"/>
  <c r="AZ11" i="17" s="1"/>
  <c r="Y5" i="35"/>
  <c r="D40" i="23"/>
  <c r="AG11" i="17"/>
  <c r="P10" i="18"/>
  <c r="J8" i="35"/>
  <c r="G37" i="23"/>
  <c r="D13" i="18"/>
  <c r="J6" i="35"/>
  <c r="E37" i="23"/>
  <c r="D11" i="18"/>
  <c r="T4" i="35"/>
  <c r="C39" i="23"/>
  <c r="L9" i="18"/>
  <c r="AY6" i="17"/>
  <c r="AZ6" i="17" s="1"/>
  <c r="BA6" i="17" s="1"/>
  <c r="X5" i="18"/>
  <c r="AG6" i="17"/>
  <c r="P5" i="18"/>
  <c r="D24" i="23"/>
  <c r="K10" i="21"/>
  <c r="L10" i="21" s="1"/>
  <c r="AP5" i="17"/>
  <c r="AR5" i="17" s="1"/>
  <c r="AS5" i="17" s="1"/>
  <c r="AU5" i="17" s="1"/>
  <c r="E6" i="21"/>
  <c r="F23" i="23"/>
  <c r="E12" i="21"/>
  <c r="F14" i="21" s="1"/>
  <c r="D4" i="9"/>
  <c r="D7" i="9"/>
  <c r="D9" i="9"/>
  <c r="D10" i="9"/>
  <c r="D5" i="9"/>
  <c r="D11" i="9"/>
  <c r="D6" i="9"/>
  <c r="D8" i="9"/>
  <c r="D12" i="9"/>
  <c r="D13" i="9"/>
  <c r="I4" i="9"/>
  <c r="I11" i="9"/>
  <c r="I5" i="9"/>
  <c r="I12" i="9"/>
  <c r="I9" i="9"/>
  <c r="I10" i="9"/>
  <c r="I7" i="9"/>
  <c r="I8" i="9"/>
  <c r="I13" i="9"/>
  <c r="I6" i="9"/>
  <c r="E4" i="21"/>
  <c r="D115" i="31"/>
  <c r="R115" i="31" s="1"/>
  <c r="S115" i="31" s="1"/>
  <c r="D115" i="27"/>
  <c r="R115" i="27" s="1"/>
  <c r="S115" i="27" s="1"/>
  <c r="D80" i="31"/>
  <c r="R80" i="31" s="1"/>
  <c r="S80" i="31" s="1"/>
  <c r="D80" i="27"/>
  <c r="R80" i="27" s="1"/>
  <c r="S80" i="27" s="1"/>
  <c r="CE48" i="1"/>
  <c r="D48" i="32"/>
  <c r="P48" i="32" s="1"/>
  <c r="Q48" i="32" s="1"/>
  <c r="D48" i="29"/>
  <c r="P48" i="29" s="1"/>
  <c r="Q48" i="29" s="1"/>
  <c r="CC36" i="1"/>
  <c r="D36" i="25"/>
  <c r="R36" i="25" s="1"/>
  <c r="S36" i="25" s="1"/>
  <c r="D36" i="30"/>
  <c r="R36" i="30" s="1"/>
  <c r="S36" i="30" s="1"/>
  <c r="CE20" i="1"/>
  <c r="D20" i="32"/>
  <c r="P20" i="32" s="1"/>
  <c r="Q20" i="32" s="1"/>
  <c r="D20" i="29"/>
  <c r="P20" i="29" s="1"/>
  <c r="Q20" i="29" s="1"/>
  <c r="D20" i="31"/>
  <c r="R20" i="31" s="1"/>
  <c r="S20" i="31" s="1"/>
  <c r="D20" i="27"/>
  <c r="R20" i="27" s="1"/>
  <c r="S20" i="27" s="1"/>
  <c r="D4" i="30"/>
  <c r="R4" i="30" s="1"/>
  <c r="S4" i="30" s="1"/>
  <c r="CC4" i="1"/>
  <c r="CC116" i="1"/>
  <c r="D116" i="25"/>
  <c r="R116" i="25" s="1"/>
  <c r="S116" i="25" s="1"/>
  <c r="D116" i="30"/>
  <c r="R116" i="30" s="1"/>
  <c r="S116" i="30" s="1"/>
  <c r="CE99" i="1"/>
  <c r="D99" i="29"/>
  <c r="P99" i="29" s="1"/>
  <c r="Q99" i="29" s="1"/>
  <c r="D99" i="32"/>
  <c r="P99" i="32" s="1"/>
  <c r="Q99" i="32" s="1"/>
  <c r="CC83" i="1"/>
  <c r="D83" i="25"/>
  <c r="R83" i="25" s="1"/>
  <c r="S83" i="25" s="1"/>
  <c r="D83" i="30"/>
  <c r="R83" i="30" s="1"/>
  <c r="S83" i="30" s="1"/>
  <c r="D19" i="31"/>
  <c r="R19" i="31" s="1"/>
  <c r="S19" i="31" s="1"/>
  <c r="D19" i="27"/>
  <c r="R19" i="27" s="1"/>
  <c r="S19" i="27" s="1"/>
  <c r="D117" i="30"/>
  <c r="R117" i="30" s="1"/>
  <c r="S117" i="30" s="1"/>
  <c r="CC117" i="1"/>
  <c r="D117" i="25"/>
  <c r="R117" i="25" s="1"/>
  <c r="S117" i="25" s="1"/>
  <c r="CE98" i="1"/>
  <c r="D98" i="32"/>
  <c r="P98" i="32" s="1"/>
  <c r="Q98" i="32" s="1"/>
  <c r="D98" i="29"/>
  <c r="P98" i="29" s="1"/>
  <c r="Q98" i="29" s="1"/>
  <c r="CC82" i="1"/>
  <c r="D82" i="30"/>
  <c r="R82" i="30" s="1"/>
  <c r="S82" i="30" s="1"/>
  <c r="D82" i="25"/>
  <c r="R82" i="25" s="1"/>
  <c r="S82" i="25" s="1"/>
  <c r="CE46" i="1"/>
  <c r="D46" i="32"/>
  <c r="P46" i="32" s="1"/>
  <c r="Q46" i="32" s="1"/>
  <c r="D46" i="29"/>
  <c r="P46" i="29" s="1"/>
  <c r="Q46" i="29" s="1"/>
  <c r="CC38" i="1"/>
  <c r="D38" i="25"/>
  <c r="D38" i="30"/>
  <c r="R38" i="30" s="1"/>
  <c r="S38" i="30" s="1"/>
  <c r="D22" i="31"/>
  <c r="R22" i="31" s="1"/>
  <c r="S22" i="31" s="1"/>
  <c r="D22" i="27"/>
  <c r="R22" i="27" s="1"/>
  <c r="S22" i="27" s="1"/>
  <c r="CE10" i="1"/>
  <c r="D10" i="32"/>
  <c r="P10" i="32" s="1"/>
  <c r="Q10" i="32" s="1"/>
  <c r="D10" i="29"/>
  <c r="P10" i="29" s="1"/>
  <c r="CC10" i="1"/>
  <c r="D10" i="30"/>
  <c r="R10" i="30" s="1"/>
  <c r="S10" i="30" s="1"/>
  <c r="CC93" i="1"/>
  <c r="D93" i="30"/>
  <c r="R93" i="30" s="1"/>
  <c r="S93" i="30" s="1"/>
  <c r="D93" i="25"/>
  <c r="R93" i="25" s="1"/>
  <c r="S93" i="25" s="1"/>
  <c r="D85" i="27"/>
  <c r="R85" i="27" s="1"/>
  <c r="S85" i="27" s="1"/>
  <c r="D85" i="31"/>
  <c r="R85" i="31" s="1"/>
  <c r="S85" i="31" s="1"/>
  <c r="CC77" i="1"/>
  <c r="D77" i="25"/>
  <c r="R77" i="25" s="1"/>
  <c r="S77" i="25" s="1"/>
  <c r="D77" i="30"/>
  <c r="R77" i="30" s="1"/>
  <c r="S77" i="30" s="1"/>
  <c r="CE61" i="1"/>
  <c r="D61" i="32"/>
  <c r="P61" i="32" s="1"/>
  <c r="Q61" i="32" s="1"/>
  <c r="D61" i="29"/>
  <c r="P61" i="29" s="1"/>
  <c r="Q61" i="29" s="1"/>
  <c r="CE41" i="1"/>
  <c r="D41" i="32"/>
  <c r="P41" i="32" s="1"/>
  <c r="Q41" i="32" s="1"/>
  <c r="D41" i="29"/>
  <c r="P41" i="29" s="1"/>
  <c r="Q41" i="29" s="1"/>
  <c r="CE33" i="1"/>
  <c r="D33" i="32"/>
  <c r="P33" i="32" s="1"/>
  <c r="Q33" i="32" s="1"/>
  <c r="D33" i="29"/>
  <c r="P33" i="29" s="1"/>
  <c r="Q33" i="29" s="1"/>
  <c r="CE25" i="1"/>
  <c r="D25" i="32"/>
  <c r="P25" i="32" s="1"/>
  <c r="Q25" i="32" s="1"/>
  <c r="D25" i="29"/>
  <c r="P25" i="29" s="1"/>
  <c r="Q25" i="29" s="1"/>
  <c r="CC17" i="1"/>
  <c r="D17" i="25"/>
  <c r="R17" i="25" s="1"/>
  <c r="S17" i="25" s="1"/>
  <c r="D17" i="30"/>
  <c r="R17" i="30" s="1"/>
  <c r="S17" i="30" s="1"/>
  <c r="CC84" i="1"/>
  <c r="D84" i="25"/>
  <c r="R84" i="25" s="1"/>
  <c r="S84" i="25" s="1"/>
  <c r="D84" i="30"/>
  <c r="R84" i="30" s="1"/>
  <c r="S84" i="30" s="1"/>
  <c r="D72" i="31"/>
  <c r="R72" i="31" s="1"/>
  <c r="S72" i="31" s="1"/>
  <c r="D72" i="27"/>
  <c r="R72" i="27" s="1"/>
  <c r="S72" i="27" s="1"/>
  <c r="CE52" i="1"/>
  <c r="D52" i="29"/>
  <c r="P52" i="29" s="1"/>
  <c r="Q52" i="29" s="1"/>
  <c r="D52" i="32"/>
  <c r="P52" i="32" s="1"/>
  <c r="Q52" i="32" s="1"/>
  <c r="CC28" i="1"/>
  <c r="D28" i="30"/>
  <c r="R28" i="30" s="1"/>
  <c r="S28" i="30" s="1"/>
  <c r="D28" i="25"/>
  <c r="R28" i="25" s="1"/>
  <c r="S28" i="25" s="1"/>
  <c r="CC16" i="1"/>
  <c r="D16" i="25"/>
  <c r="R16" i="25" s="1"/>
  <c r="S16" i="25" s="1"/>
  <c r="D16" i="30"/>
  <c r="R16" i="30" s="1"/>
  <c r="S16" i="30" s="1"/>
  <c r="CE112" i="1"/>
  <c r="D112" i="29"/>
  <c r="P112" i="29" s="1"/>
  <c r="Q112" i="29" s="1"/>
  <c r="D112" i="32"/>
  <c r="P112" i="32" s="1"/>
  <c r="Q112" i="32" s="1"/>
  <c r="CE120" i="1"/>
  <c r="D120" i="32"/>
  <c r="P120" i="32" s="1"/>
  <c r="Q120" i="32" s="1"/>
  <c r="D120" i="29"/>
  <c r="P120" i="29" s="1"/>
  <c r="Q120" i="29" s="1"/>
  <c r="D95" i="31"/>
  <c r="R95" i="31" s="1"/>
  <c r="S95" i="31" s="1"/>
  <c r="D95" i="27"/>
  <c r="R95" i="27" s="1"/>
  <c r="S95" i="27" s="1"/>
  <c r="CE51" i="1"/>
  <c r="D51" i="29"/>
  <c r="P51" i="29" s="1"/>
  <c r="Q51" i="29" s="1"/>
  <c r="D51" i="32"/>
  <c r="P51" i="32" s="1"/>
  <c r="Q51" i="32" s="1"/>
  <c r="CC39" i="1"/>
  <c r="D39" i="25"/>
  <c r="R39" i="25" s="1"/>
  <c r="S39" i="25" s="1"/>
  <c r="D39" i="30"/>
  <c r="R39" i="30" s="1"/>
  <c r="S39" i="30" s="1"/>
  <c r="CE23" i="1"/>
  <c r="D23" i="29"/>
  <c r="P23" i="29" s="1"/>
  <c r="Q23" i="29" s="1"/>
  <c r="D23" i="32"/>
  <c r="P23" i="32" s="1"/>
  <c r="Q23" i="32" s="1"/>
  <c r="CC7" i="1"/>
  <c r="D7" i="30"/>
  <c r="R7" i="30" s="1"/>
  <c r="S7" i="30" s="1"/>
  <c r="D106" i="31"/>
  <c r="R106" i="31" s="1"/>
  <c r="S106" i="31" s="1"/>
  <c r="D106" i="27"/>
  <c r="R106" i="27" s="1"/>
  <c r="S106" i="27" s="1"/>
  <c r="D90" i="30"/>
  <c r="R90" i="30" s="1"/>
  <c r="S90" i="30" s="1"/>
  <c r="CC90" i="1"/>
  <c r="D90" i="25"/>
  <c r="R90" i="25" s="1"/>
  <c r="S90" i="25" s="1"/>
  <c r="D86" i="29"/>
  <c r="P86" i="29" s="1"/>
  <c r="Q86" i="29" s="1"/>
  <c r="CE86" i="1"/>
  <c r="D86" i="32"/>
  <c r="P86" i="32" s="1"/>
  <c r="Q86" i="32" s="1"/>
  <c r="CC78" i="1"/>
  <c r="D78" i="30"/>
  <c r="R78" i="30" s="1"/>
  <c r="S78" i="30" s="1"/>
  <c r="D78" i="25"/>
  <c r="R78" i="25" s="1"/>
  <c r="S78" i="25" s="1"/>
  <c r="CE66" i="1"/>
  <c r="D66" i="32"/>
  <c r="P66" i="32" s="1"/>
  <c r="Q66" i="32" s="1"/>
  <c r="D66" i="29"/>
  <c r="P66" i="29" s="1"/>
  <c r="Q66" i="29" s="1"/>
  <c r="CE26" i="1"/>
  <c r="D26" i="32"/>
  <c r="P26" i="32" s="1"/>
  <c r="Q26" i="32" s="1"/>
  <c r="D26" i="29"/>
  <c r="P26" i="29" s="1"/>
  <c r="Q26" i="29" s="1"/>
  <c r="D6" i="30"/>
  <c r="R6" i="30" s="1"/>
  <c r="S6" i="30" s="1"/>
  <c r="CC6" i="1"/>
  <c r="G4" i="23"/>
  <c r="M8" i="35"/>
  <c r="G5" i="23"/>
  <c r="R8" i="35"/>
  <c r="G7" i="23"/>
  <c r="AB8" i="35"/>
  <c r="F4" i="23"/>
  <c r="M7" i="35"/>
  <c r="N12" i="17"/>
  <c r="F6" i="23"/>
  <c r="W7" i="35"/>
  <c r="AE13" i="17"/>
  <c r="AJ13" i="17" s="1"/>
  <c r="E5" i="23"/>
  <c r="R6" i="35"/>
  <c r="AE12" i="17"/>
  <c r="AJ12" i="17" s="1"/>
  <c r="AO12" i="17"/>
  <c r="AT12" i="17" s="1"/>
  <c r="C3" i="35"/>
  <c r="D9" i="17"/>
  <c r="H9" i="17" s="1"/>
  <c r="M10" i="17"/>
  <c r="Q10" i="17" s="1"/>
  <c r="V10" i="17"/>
  <c r="Z10" i="17" s="1"/>
  <c r="C7" i="23"/>
  <c r="AB4" i="35"/>
  <c r="W8" i="17"/>
  <c r="C6" i="23"/>
  <c r="W4" i="35"/>
  <c r="W7" i="17"/>
  <c r="E5" i="17"/>
  <c r="AO9" i="17"/>
  <c r="AT9" i="17" s="1"/>
  <c r="AO6" i="17"/>
  <c r="AT6" i="17" s="1"/>
  <c r="AE9" i="17"/>
  <c r="AJ9" i="17" s="1"/>
  <c r="V9" i="17"/>
  <c r="Z9" i="17" s="1"/>
  <c r="V8" i="17"/>
  <c r="Z8" i="17" s="1"/>
  <c r="AO7" i="17"/>
  <c r="AT7" i="17" s="1"/>
  <c r="M6" i="17"/>
  <c r="Q6" i="17" s="1"/>
  <c r="F24" i="23"/>
  <c r="K12" i="21"/>
  <c r="AD6" i="35"/>
  <c r="E41" i="23"/>
  <c r="T11" i="18"/>
  <c r="AQ12" i="17"/>
  <c r="CE2" i="1"/>
  <c r="D2" i="29"/>
  <c r="P2" i="29" s="1"/>
  <c r="D2" i="32"/>
  <c r="P2" i="32" s="1"/>
  <c r="Q2" i="32" s="1"/>
  <c r="Y7" i="35"/>
  <c r="F40" i="23"/>
  <c r="P12" i="18"/>
  <c r="AG13" i="17"/>
  <c r="X7" i="18"/>
  <c r="AY8" i="17"/>
  <c r="AZ8" i="17" s="1"/>
  <c r="BA8" i="17" s="1"/>
  <c r="T3" i="35"/>
  <c r="L8" i="18"/>
  <c r="E25" i="23"/>
  <c r="Q11" i="21"/>
  <c r="AF6" i="17"/>
  <c r="AH6" i="17" s="1"/>
  <c r="AI6" i="17" s="1"/>
  <c r="AK6" i="17" s="1"/>
  <c r="J5" i="35"/>
  <c r="D37" i="23"/>
  <c r="D10" i="18"/>
  <c r="AI3" i="35"/>
  <c r="AY9" i="17"/>
  <c r="AZ9" i="17" s="1"/>
  <c r="BA9" i="17" s="1"/>
  <c r="AH3" i="35" s="1"/>
  <c r="X8" i="18"/>
  <c r="J3" i="35"/>
  <c r="D8" i="18"/>
  <c r="T5" i="35"/>
  <c r="D39" i="23"/>
  <c r="L10" i="18"/>
  <c r="AY7" i="17"/>
  <c r="AZ7" i="17" s="1"/>
  <c r="BA7" i="17" s="1"/>
  <c r="X6" i="18"/>
  <c r="AG7" i="17"/>
  <c r="P6" i="18"/>
  <c r="L5" i="18"/>
  <c r="AD4" i="35"/>
  <c r="C41" i="23"/>
  <c r="T9" i="18"/>
  <c r="AQ10" i="17"/>
  <c r="L9" i="21"/>
  <c r="R6" i="21"/>
  <c r="Y5" i="17"/>
  <c r="AA5" i="17" s="1"/>
  <c r="Y6" i="17"/>
  <c r="Y7" i="17"/>
  <c r="Y8" i="17"/>
  <c r="Y9" i="17"/>
  <c r="Y10" i="17"/>
  <c r="Y11" i="17"/>
  <c r="Y12" i="17"/>
  <c r="Y13" i="17"/>
  <c r="Y14" i="17"/>
  <c r="AA14" i="17" s="1"/>
  <c r="S8" i="35" s="1"/>
  <c r="Y16" i="17"/>
  <c r="AA16" i="17" s="1"/>
  <c r="N10" i="9"/>
  <c r="N7" i="9"/>
  <c r="N13" i="9"/>
  <c r="N4" i="9"/>
  <c r="N9" i="9"/>
  <c r="N6" i="9"/>
  <c r="N8" i="9"/>
  <c r="N11" i="9"/>
  <c r="N5" i="9"/>
  <c r="N12" i="9"/>
  <c r="CE115" i="1"/>
  <c r="D115" i="29"/>
  <c r="P115" i="29" s="1"/>
  <c r="Q115" i="29" s="1"/>
  <c r="D115" i="32"/>
  <c r="P115" i="32" s="1"/>
  <c r="Q115" i="32" s="1"/>
  <c r="CC100" i="1"/>
  <c r="D100" i="30"/>
  <c r="R100" i="30" s="1"/>
  <c r="S100" i="30" s="1"/>
  <c r="D100" i="25"/>
  <c r="R100" i="25" s="1"/>
  <c r="S100" i="25" s="1"/>
  <c r="CE80" i="1"/>
  <c r="D80" i="32"/>
  <c r="P80" i="32" s="1"/>
  <c r="Q80" i="32" s="1"/>
  <c r="D80" i="29"/>
  <c r="P80" i="29" s="1"/>
  <c r="Q80" i="29" s="1"/>
  <c r="CE64" i="1"/>
  <c r="D64" i="29"/>
  <c r="P64" i="29" s="1"/>
  <c r="Q64" i="29" s="1"/>
  <c r="D64" i="32"/>
  <c r="P64" i="32" s="1"/>
  <c r="Q64" i="32" s="1"/>
  <c r="CC64" i="1"/>
  <c r="D64" i="30"/>
  <c r="R64" i="30" s="1"/>
  <c r="S64" i="30" s="1"/>
  <c r="D64" i="25"/>
  <c r="R64" i="25" s="1"/>
  <c r="S64" i="25" s="1"/>
  <c r="D36" i="31"/>
  <c r="R36" i="31" s="1"/>
  <c r="S36" i="31" s="1"/>
  <c r="D36" i="27"/>
  <c r="R36" i="27" s="1"/>
  <c r="S36" i="27" s="1"/>
  <c r="D116" i="31"/>
  <c r="R116" i="31" s="1"/>
  <c r="S116" i="31" s="1"/>
  <c r="D116" i="27"/>
  <c r="R116" i="27" s="1"/>
  <c r="S116" i="27" s="1"/>
  <c r="D99" i="31"/>
  <c r="R99" i="31" s="1"/>
  <c r="S99" i="31" s="1"/>
  <c r="D99" i="27"/>
  <c r="R99" i="27" s="1"/>
  <c r="S99" i="27" s="1"/>
  <c r="D83" i="31"/>
  <c r="R83" i="31" s="1"/>
  <c r="S83" i="31" s="1"/>
  <c r="D83" i="27"/>
  <c r="R83" i="27" s="1"/>
  <c r="S83" i="27" s="1"/>
  <c r="CC63" i="1"/>
  <c r="D63" i="25"/>
  <c r="R63" i="25" s="1"/>
  <c r="S63" i="25" s="1"/>
  <c r="D63" i="30"/>
  <c r="R63" i="30" s="1"/>
  <c r="S63" i="30" s="1"/>
  <c r="D63" i="31"/>
  <c r="R63" i="31" s="1"/>
  <c r="S63" i="31" s="1"/>
  <c r="D63" i="27"/>
  <c r="R63" i="27" s="1"/>
  <c r="S63" i="27" s="1"/>
  <c r="CC47" i="1"/>
  <c r="D47" i="30"/>
  <c r="R47" i="30" s="1"/>
  <c r="S47" i="30" s="1"/>
  <c r="D47" i="25"/>
  <c r="R47" i="25" s="1"/>
  <c r="S47" i="25" s="1"/>
  <c r="CE47" i="1"/>
  <c r="D47" i="29"/>
  <c r="P47" i="29" s="1"/>
  <c r="Q47" i="29" s="1"/>
  <c r="D47" i="32"/>
  <c r="P47" i="32" s="1"/>
  <c r="Q47" i="32" s="1"/>
  <c r="CE19" i="1"/>
  <c r="D19" i="29"/>
  <c r="P19" i="29" s="1"/>
  <c r="Q19" i="29" s="1"/>
  <c r="D19" i="32"/>
  <c r="P19" i="32" s="1"/>
  <c r="Q19" i="32" s="1"/>
  <c r="CC3" i="1"/>
  <c r="D3" i="30"/>
  <c r="R3" i="30" s="1"/>
  <c r="S3" i="30" s="1"/>
  <c r="D82" i="31"/>
  <c r="R82" i="31" s="1"/>
  <c r="S82" i="31" s="1"/>
  <c r="D82" i="27"/>
  <c r="R82" i="27" s="1"/>
  <c r="S82" i="27" s="1"/>
  <c r="D62" i="27"/>
  <c r="R62" i="27" s="1"/>
  <c r="S62" i="27" s="1"/>
  <c r="D62" i="31"/>
  <c r="R62" i="31" s="1"/>
  <c r="S62" i="31" s="1"/>
  <c r="D46" i="31"/>
  <c r="R46" i="31" s="1"/>
  <c r="S46" i="31" s="1"/>
  <c r="D46" i="27"/>
  <c r="R46" i="27" s="1"/>
  <c r="S46" i="27" s="1"/>
  <c r="CC22" i="1"/>
  <c r="D22" i="25"/>
  <c r="R22" i="25" s="1"/>
  <c r="S22" i="25" s="1"/>
  <c r="D22" i="30"/>
  <c r="R22" i="30" s="1"/>
  <c r="S22" i="30" s="1"/>
  <c r="D10" i="31"/>
  <c r="R10" i="31" s="1"/>
  <c r="S10" i="31" s="1"/>
  <c r="D10" i="27"/>
  <c r="R10" i="27" s="1"/>
  <c r="AF5" i="17" l="1"/>
  <c r="AH5" i="17" s="1"/>
  <c r="AI5" i="17" s="1"/>
  <c r="AK5" i="17" s="1"/>
  <c r="I24" i="23"/>
  <c r="N31" i="35"/>
  <c r="M23" i="35" s="1"/>
  <c r="N23" i="35" s="1"/>
  <c r="I25" i="23"/>
  <c r="N32" i="35"/>
  <c r="M24" i="35" s="1"/>
  <c r="N24" i="35" s="1"/>
  <c r="F24" i="35" s="1"/>
  <c r="AA7" i="17"/>
  <c r="AF8" i="17"/>
  <c r="AH8" i="17" s="1"/>
  <c r="AI8" i="17" s="1"/>
  <c r="AK8" i="17" s="1"/>
  <c r="AA11" i="17"/>
  <c r="S5" i="35" s="1"/>
  <c r="I15" i="9"/>
  <c r="I10" i="17"/>
  <c r="I4" i="35" s="1"/>
  <c r="S157" i="29"/>
  <c r="M6" i="9"/>
  <c r="O6" i="9" s="1"/>
  <c r="AA13" i="17"/>
  <c r="S7" i="35" s="1"/>
  <c r="AA12" i="17"/>
  <c r="S6" i="35" s="1"/>
  <c r="T157" i="29"/>
  <c r="M12" i="9"/>
  <c r="O12" i="9" s="1"/>
  <c r="S156" i="29"/>
  <c r="I13" i="17"/>
  <c r="I7" i="35" s="1"/>
  <c r="M8" i="9"/>
  <c r="O8" i="9" s="1"/>
  <c r="AP13" i="17"/>
  <c r="AR13" i="17" s="1"/>
  <c r="AS13" i="17" s="1"/>
  <c r="AU13" i="17" s="1"/>
  <c r="AC7" i="35" s="1"/>
  <c r="S151" i="29"/>
  <c r="M11" i="9"/>
  <c r="O11" i="9" s="1"/>
  <c r="T156" i="29"/>
  <c r="R12" i="17"/>
  <c r="N6" i="35" s="1"/>
  <c r="N15" i="9"/>
  <c r="D15" i="9"/>
  <c r="L14" i="21"/>
  <c r="R8" i="21"/>
  <c r="R7" i="21"/>
  <c r="F8" i="21"/>
  <c r="R10" i="21"/>
  <c r="D18" i="21"/>
  <c r="S158" i="29"/>
  <c r="M7" i="9"/>
  <c r="O7" i="9" s="1"/>
  <c r="U158" i="25"/>
  <c r="I8" i="17"/>
  <c r="I7" i="17"/>
  <c r="AP10" i="17"/>
  <c r="AF7" i="17"/>
  <c r="AH7" i="17" s="1"/>
  <c r="AI7" i="17" s="1"/>
  <c r="AK7" i="17" s="1"/>
  <c r="AA9" i="17"/>
  <c r="S3" i="35" s="1"/>
  <c r="V150" i="25"/>
  <c r="R8" i="17"/>
  <c r="E8" i="35"/>
  <c r="E3" i="35"/>
  <c r="F10" i="21"/>
  <c r="AA8" i="17"/>
  <c r="AF10" i="17"/>
  <c r="AH10" i="17" s="1"/>
  <c r="AF13" i="17"/>
  <c r="AH13" i="17" s="1"/>
  <c r="AI13" i="17" s="1"/>
  <c r="AK13" i="17" s="1"/>
  <c r="X7" i="35" s="1"/>
  <c r="F9" i="21"/>
  <c r="Q19" i="21"/>
  <c r="AA6" i="17"/>
  <c r="L8" i="21"/>
  <c r="G43" i="23"/>
  <c r="D43" i="23"/>
  <c r="X8" i="35"/>
  <c r="AH8" i="35"/>
  <c r="BA11" i="17"/>
  <c r="AH5" i="35" s="1"/>
  <c r="V137" i="25"/>
  <c r="U137" i="25"/>
  <c r="M13" i="9"/>
  <c r="O13" i="9" s="1"/>
  <c r="M5" i="9"/>
  <c r="O5" i="9" s="1"/>
  <c r="V140" i="25"/>
  <c r="U140" i="25"/>
  <c r="V141" i="25"/>
  <c r="U141" i="25"/>
  <c r="Q10" i="29"/>
  <c r="T144" i="29" s="1"/>
  <c r="S144" i="29"/>
  <c r="H9" i="9"/>
  <c r="J9" i="9" s="1"/>
  <c r="C11" i="9"/>
  <c r="E11" i="9" s="1"/>
  <c r="E43" i="23"/>
  <c r="F43" i="23"/>
  <c r="S6" i="27"/>
  <c r="V140" i="27" s="1"/>
  <c r="U140" i="27"/>
  <c r="C6" i="9"/>
  <c r="E6" i="9" s="1"/>
  <c r="R26" i="25"/>
  <c r="S153" i="29"/>
  <c r="Q50" i="29"/>
  <c r="T153" i="29" s="1"/>
  <c r="V156" i="25"/>
  <c r="V156" i="27"/>
  <c r="I8" i="35"/>
  <c r="I6" i="17"/>
  <c r="N8" i="35"/>
  <c r="R10" i="17"/>
  <c r="N4" i="35" s="1"/>
  <c r="R6" i="17"/>
  <c r="F13" i="21"/>
  <c r="L13" i="21"/>
  <c r="H6" i="9"/>
  <c r="J6" i="9" s="1"/>
  <c r="R26" i="27"/>
  <c r="S11" i="27"/>
  <c r="V145" i="27" s="1"/>
  <c r="U145" i="27"/>
  <c r="V143" i="25"/>
  <c r="U143" i="25"/>
  <c r="F9" i="23"/>
  <c r="V155" i="27"/>
  <c r="V157" i="27"/>
  <c r="S4" i="27"/>
  <c r="V138" i="27" s="1"/>
  <c r="U138" i="27"/>
  <c r="G26" i="23"/>
  <c r="R9" i="21"/>
  <c r="AP11" i="17"/>
  <c r="AR11" i="17" s="1"/>
  <c r="AS11" i="17" s="1"/>
  <c r="AU11" i="17" s="1"/>
  <c r="AC5" i="35" s="1"/>
  <c r="S13" i="27"/>
  <c r="V147" i="27" s="1"/>
  <c r="U147" i="27"/>
  <c r="E9" i="23"/>
  <c r="T150" i="29"/>
  <c r="V139" i="25"/>
  <c r="U139" i="25"/>
  <c r="M10" i="9"/>
  <c r="O10" i="9" s="1"/>
  <c r="S9" i="35"/>
  <c r="I5" i="23"/>
  <c r="S10" i="27"/>
  <c r="V144" i="27" s="1"/>
  <c r="U144" i="27"/>
  <c r="V154" i="27"/>
  <c r="S152" i="29"/>
  <c r="S150" i="29"/>
  <c r="M4" i="9"/>
  <c r="M9" i="9"/>
  <c r="O9" i="9" s="1"/>
  <c r="AA10" i="17"/>
  <c r="S4" i="35" s="1"/>
  <c r="E5" i="35"/>
  <c r="AS14" i="17"/>
  <c r="AU14" i="17" s="1"/>
  <c r="V138" i="25"/>
  <c r="U138" i="25"/>
  <c r="E19" i="21"/>
  <c r="F6" i="21"/>
  <c r="H12" i="9"/>
  <c r="J12" i="9" s="1"/>
  <c r="U150" i="25"/>
  <c r="C5" i="9"/>
  <c r="E6" i="35"/>
  <c r="E7" i="35"/>
  <c r="C43" i="23"/>
  <c r="K19" i="21"/>
  <c r="D9" i="23"/>
  <c r="S155" i="29"/>
  <c r="Q74" i="29"/>
  <c r="T155" i="29" s="1"/>
  <c r="S7" i="27"/>
  <c r="V141" i="27" s="1"/>
  <c r="U141" i="27"/>
  <c r="S12" i="27"/>
  <c r="V146" i="27" s="1"/>
  <c r="U146" i="27"/>
  <c r="T158" i="29"/>
  <c r="T152" i="29"/>
  <c r="S3" i="27"/>
  <c r="V137" i="27" s="1"/>
  <c r="U137" i="27"/>
  <c r="I9" i="17"/>
  <c r="I3" i="35" s="1"/>
  <c r="R13" i="17"/>
  <c r="N7" i="35" s="1"/>
  <c r="R5" i="17"/>
  <c r="E26" i="23"/>
  <c r="R12" i="21"/>
  <c r="AF12" i="17"/>
  <c r="AH12" i="17" s="1"/>
  <c r="AI12" i="17" s="1"/>
  <c r="AK12" i="17" s="1"/>
  <c r="X6" i="35" s="1"/>
  <c r="C7" i="35"/>
  <c r="V147" i="25"/>
  <c r="U147" i="25"/>
  <c r="H7" i="9"/>
  <c r="J7" i="9" s="1"/>
  <c r="R38" i="27"/>
  <c r="F11" i="21"/>
  <c r="L11" i="21"/>
  <c r="C8" i="35"/>
  <c r="V145" i="25"/>
  <c r="U145" i="25"/>
  <c r="Q9" i="29"/>
  <c r="T143" i="29" s="1"/>
  <c r="S143" i="29"/>
  <c r="C6" i="35"/>
  <c r="S149" i="29"/>
  <c r="Q2" i="29"/>
  <c r="S136" i="29"/>
  <c r="V144" i="25"/>
  <c r="U144" i="25"/>
  <c r="C7" i="9"/>
  <c r="E7" i="9" s="1"/>
  <c r="R38" i="25"/>
  <c r="U158" i="27"/>
  <c r="U155" i="27"/>
  <c r="H10" i="9"/>
  <c r="J10" i="9" s="1"/>
  <c r="C12" i="9"/>
  <c r="E12" i="9" s="1"/>
  <c r="F26" i="23"/>
  <c r="L12" i="21"/>
  <c r="E4" i="35"/>
  <c r="C5" i="35"/>
  <c r="Q6" i="29"/>
  <c r="T140" i="29" s="1"/>
  <c r="S140" i="29"/>
  <c r="H8" i="9"/>
  <c r="J8" i="9" s="1"/>
  <c r="R50" i="27"/>
  <c r="I10" i="35"/>
  <c r="J3" i="23"/>
  <c r="C13" i="23" s="1"/>
  <c r="J4" i="23"/>
  <c r="C14" i="23" s="1"/>
  <c r="E14" i="23" s="1"/>
  <c r="F4" i="36" s="1"/>
  <c r="G4" i="36" s="1"/>
  <c r="R7" i="17"/>
  <c r="F12" i="21"/>
  <c r="F7" i="21"/>
  <c r="AP6" i="17"/>
  <c r="AR6" i="17" s="1"/>
  <c r="AS6" i="17" s="1"/>
  <c r="AU6" i="17" s="1"/>
  <c r="R13" i="21"/>
  <c r="C8" i="9"/>
  <c r="E8" i="9" s="1"/>
  <c r="R50" i="25"/>
  <c r="AF11" i="17"/>
  <c r="AH11" i="17" s="1"/>
  <c r="AI11" i="17" s="1"/>
  <c r="AK11" i="17" s="1"/>
  <c r="X5" i="35" s="1"/>
  <c r="S9" i="27"/>
  <c r="V143" i="27" s="1"/>
  <c r="U143" i="27"/>
  <c r="V157" i="25"/>
  <c r="Q3" i="29"/>
  <c r="T137" i="29" s="1"/>
  <c r="S137" i="29"/>
  <c r="C26" i="23"/>
  <c r="AP7" i="17"/>
  <c r="AR7" i="17" s="1"/>
  <c r="AS7" i="17" s="1"/>
  <c r="AU7" i="17" s="1"/>
  <c r="AF9" i="17"/>
  <c r="AH9" i="17" s="1"/>
  <c r="AP12" i="17"/>
  <c r="AR12" i="17" s="1"/>
  <c r="AS12" i="17" s="1"/>
  <c r="AU12" i="17" s="1"/>
  <c r="AC6" i="35" s="1"/>
  <c r="C9" i="23"/>
  <c r="G9" i="23"/>
  <c r="S8" i="27"/>
  <c r="V142" i="27" s="1"/>
  <c r="U142" i="27"/>
  <c r="C10" i="9"/>
  <c r="E10" i="9" s="1"/>
  <c r="R74" i="25"/>
  <c r="Q13" i="29"/>
  <c r="T147" i="29" s="1"/>
  <c r="S147" i="29"/>
  <c r="V158" i="25"/>
  <c r="S10" i="35"/>
  <c r="C19" i="21"/>
  <c r="C18" i="22"/>
  <c r="J5" i="23"/>
  <c r="AR10" i="17"/>
  <c r="AS10" i="17" s="1"/>
  <c r="AU10" i="17" s="1"/>
  <c r="AC4" i="35" s="1"/>
  <c r="T151" i="29"/>
  <c r="U156" i="27"/>
  <c r="U157" i="27"/>
  <c r="U154" i="27"/>
  <c r="H13" i="9"/>
  <c r="J13" i="9" s="1"/>
  <c r="H11" i="9"/>
  <c r="J11" i="9" s="1"/>
  <c r="U156" i="25"/>
  <c r="U157" i="25"/>
  <c r="C13" i="9"/>
  <c r="E13" i="9" s="1"/>
  <c r="AP8" i="17"/>
  <c r="AR8" i="17" s="1"/>
  <c r="AS8" i="17" s="1"/>
  <c r="AU8" i="17" s="1"/>
  <c r="AP9" i="17"/>
  <c r="AR9" i="17" s="1"/>
  <c r="AS9" i="17" s="1"/>
  <c r="AU9" i="17" s="1"/>
  <c r="AC3" i="35" s="1"/>
  <c r="Q8" i="29"/>
  <c r="T142" i="29" s="1"/>
  <c r="S142" i="29"/>
  <c r="Q12" i="29"/>
  <c r="T146" i="29" s="1"/>
  <c r="S146" i="29"/>
  <c r="C9" i="9"/>
  <c r="E9" i="9" s="1"/>
  <c r="R62" i="25"/>
  <c r="Q4" i="29"/>
  <c r="T138" i="29" s="1"/>
  <c r="S138" i="29"/>
  <c r="I9" i="35"/>
  <c r="I3" i="23"/>
  <c r="I11" i="17"/>
  <c r="I5" i="35" s="1"/>
  <c r="I4" i="23"/>
  <c r="D26" i="23"/>
  <c r="R11" i="21"/>
  <c r="V158" i="27"/>
  <c r="H4" i="9"/>
  <c r="R2" i="27"/>
  <c r="Q5" i="29"/>
  <c r="T139" i="29" s="1"/>
  <c r="S139" i="29"/>
  <c r="S154" i="29"/>
  <c r="Q62" i="29"/>
  <c r="T154" i="29" s="1"/>
  <c r="C4" i="9"/>
  <c r="C4" i="35"/>
  <c r="Q7" i="29"/>
  <c r="T141" i="29" s="1"/>
  <c r="S141" i="29"/>
  <c r="V142" i="25"/>
  <c r="U142" i="25"/>
  <c r="S5" i="27"/>
  <c r="H5" i="9"/>
  <c r="J5" i="9" s="1"/>
  <c r="R17" i="27"/>
  <c r="U139" i="27" s="1"/>
  <c r="Q11" i="29"/>
  <c r="T145" i="29" s="1"/>
  <c r="S145" i="29"/>
  <c r="V146" i="25"/>
  <c r="U146" i="25"/>
  <c r="F23" i="35" l="1"/>
  <c r="N26" i="35"/>
  <c r="F26" i="35" s="1"/>
  <c r="AH16" i="17"/>
  <c r="D6" i="35"/>
  <c r="M15" i="9"/>
  <c r="E4" i="9"/>
  <c r="C15" i="9"/>
  <c r="E15" i="9" s="1"/>
  <c r="H15" i="9"/>
  <c r="J15" i="9" s="1"/>
  <c r="AI10" i="17"/>
  <c r="AK10" i="17" s="1"/>
  <c r="X4" i="35" s="1"/>
  <c r="D4" i="35" s="1"/>
  <c r="Q134" i="29"/>
  <c r="O18" i="9" s="1"/>
  <c r="I23" i="23"/>
  <c r="D7" i="35"/>
  <c r="D5" i="35"/>
  <c r="D19" i="21"/>
  <c r="J23" i="23" s="1"/>
  <c r="U136" i="25"/>
  <c r="U149" i="25"/>
  <c r="J18" i="22"/>
  <c r="C19" i="22"/>
  <c r="E19" i="22" s="1"/>
  <c r="E18" i="22"/>
  <c r="S50" i="25"/>
  <c r="V153" i="25" s="1"/>
  <c r="U153" i="25"/>
  <c r="S38" i="25"/>
  <c r="V152" i="25" s="1"/>
  <c r="U152" i="25"/>
  <c r="S50" i="27"/>
  <c r="V153" i="27" s="1"/>
  <c r="U153" i="27"/>
  <c r="T136" i="29"/>
  <c r="T149" i="29"/>
  <c r="AR16" i="17"/>
  <c r="O15" i="9"/>
  <c r="O4" i="9"/>
  <c r="O17" i="9" s="1"/>
  <c r="S2" i="27"/>
  <c r="U136" i="27"/>
  <c r="U149" i="27"/>
  <c r="S62" i="25"/>
  <c r="V154" i="25" s="1"/>
  <c r="U154" i="25"/>
  <c r="AI9" i="17"/>
  <c r="AK9" i="17" s="1"/>
  <c r="X3" i="35" s="1"/>
  <c r="D3" i="35" s="1"/>
  <c r="E13" i="23"/>
  <c r="F3" i="36" s="1"/>
  <c r="G3" i="36" s="1"/>
  <c r="AC8" i="35"/>
  <c r="D8" i="35" s="1"/>
  <c r="S26" i="27"/>
  <c r="V151" i="27" s="1"/>
  <c r="U151" i="27"/>
  <c r="S26" i="25"/>
  <c r="U151" i="25"/>
  <c r="S17" i="27"/>
  <c r="V150" i="27" s="1"/>
  <c r="U150" i="27"/>
  <c r="J4" i="9"/>
  <c r="J17" i="9" s="1"/>
  <c r="C15" i="23"/>
  <c r="E15" i="23" s="1"/>
  <c r="S74" i="25"/>
  <c r="V155" i="25" s="1"/>
  <c r="U155" i="25"/>
  <c r="S38" i="27"/>
  <c r="V152" i="27" s="1"/>
  <c r="U152" i="27"/>
  <c r="E5" i="9"/>
  <c r="J9" i="35"/>
  <c r="H37" i="23"/>
  <c r="E17" i="9" l="1"/>
  <c r="F18" i="22"/>
  <c r="F19" i="22" s="1"/>
  <c r="C30" i="23"/>
  <c r="V151" i="25"/>
  <c r="S134" i="25"/>
  <c r="E18" i="9" s="1"/>
  <c r="T9" i="35"/>
  <c r="H39" i="23"/>
  <c r="Y9" i="35"/>
  <c r="H40" i="23"/>
  <c r="O9" i="35"/>
  <c r="H38" i="23"/>
  <c r="J10" i="35"/>
  <c r="I37" i="23"/>
  <c r="S134" i="27"/>
  <c r="J18" i="9" s="1"/>
  <c r="V136" i="27"/>
  <c r="V149" i="27"/>
  <c r="V139" i="27"/>
  <c r="AI9" i="35"/>
  <c r="H42" i="23"/>
  <c r="AD9" i="35"/>
  <c r="E9" i="35" s="1"/>
  <c r="H41" i="23"/>
  <c r="V149" i="25"/>
  <c r="V136" i="25"/>
  <c r="G18" i="22" l="1"/>
  <c r="D30" i="23" s="1"/>
  <c r="D33" i="23" s="1"/>
  <c r="K18" i="22"/>
  <c r="K19" i="22" s="1"/>
  <c r="H43" i="23"/>
  <c r="O10" i="35"/>
  <c r="I38" i="23"/>
  <c r="Y10" i="35"/>
  <c r="I40" i="23"/>
  <c r="AG16" i="17"/>
  <c r="AI16" i="17" s="1"/>
  <c r="AK16" i="17" s="1"/>
  <c r="T10" i="35"/>
  <c r="I39" i="23"/>
  <c r="I7" i="23"/>
  <c r="AC9" i="35"/>
  <c r="AI10" i="35"/>
  <c r="I42" i="23"/>
  <c r="AY16" i="17"/>
  <c r="BA16" i="17" s="1"/>
  <c r="AD10" i="35"/>
  <c r="I41" i="23"/>
  <c r="AQ16" i="17"/>
  <c r="AS16" i="17" s="1"/>
  <c r="AU16" i="17" s="1"/>
  <c r="I8" i="23"/>
  <c r="AH9" i="35"/>
  <c r="I6" i="23"/>
  <c r="X9" i="35"/>
  <c r="D9" i="35" l="1"/>
  <c r="G19" i="22"/>
  <c r="E42" i="35"/>
  <c r="F42" i="35" s="1"/>
  <c r="I9" i="23"/>
  <c r="I43" i="23"/>
  <c r="AC10" i="35"/>
  <c r="J7" i="23"/>
  <c r="C17" i="23" s="1"/>
  <c r="E17" i="23" s="1"/>
  <c r="O19" i="21"/>
  <c r="P19" i="21" s="1"/>
  <c r="E10" i="35"/>
  <c r="E30" i="35"/>
  <c r="F30" i="35" s="1"/>
  <c r="E38" i="35"/>
  <c r="F38" i="35" s="1"/>
  <c r="E31" i="35"/>
  <c r="F31" i="35" s="1"/>
  <c r="E39" i="35"/>
  <c r="F39" i="35" s="1"/>
  <c r="AH10" i="35"/>
  <c r="J8" i="23"/>
  <c r="C18" i="23" s="1"/>
  <c r="E18" i="23" s="1"/>
  <c r="F6" i="36" s="1"/>
  <c r="G6" i="36" s="1"/>
  <c r="X10" i="35"/>
  <c r="I19" i="21"/>
  <c r="J19" i="21" s="1"/>
  <c r="J24" i="23" s="1"/>
  <c r="J6" i="23"/>
  <c r="E30" i="23"/>
  <c r="E37" i="35"/>
  <c r="F37" i="35" s="1"/>
  <c r="E29" i="35"/>
  <c r="F29" i="35" s="1"/>
  <c r="F5" i="36" l="1"/>
  <c r="G5" i="36" s="1"/>
  <c r="J25" i="23"/>
  <c r="C32" i="23" s="1"/>
  <c r="E32" i="23" s="1"/>
  <c r="F7" i="36" s="1"/>
  <c r="G7" i="36" s="1"/>
  <c r="E34" i="35"/>
  <c r="F34" i="35" s="1"/>
  <c r="D10" i="35"/>
  <c r="I26" i="23"/>
  <c r="E33" i="35"/>
  <c r="F33" i="35" s="1"/>
  <c r="E41" i="35"/>
  <c r="F41" i="35" s="1"/>
  <c r="C16" i="23"/>
  <c r="J9" i="23"/>
  <c r="C31" i="23"/>
  <c r="J26" i="23" l="1"/>
  <c r="E31" i="23"/>
  <c r="C33" i="23"/>
  <c r="E35" i="35"/>
  <c r="F35" i="35" s="1"/>
  <c r="E43" i="35"/>
  <c r="F43" i="35" s="1"/>
  <c r="E16" i="23"/>
  <c r="E19" i="23" s="1"/>
  <c r="C19" i="23"/>
  <c r="E40" i="35"/>
  <c r="F40" i="35" s="1"/>
  <c r="E32" i="35"/>
  <c r="F32" i="35" s="1"/>
  <c r="E33" i="23" l="1"/>
  <c r="F8" i="36"/>
  <c r="G8" i="36" s="1"/>
</calcChain>
</file>

<file path=xl/sharedStrings.xml><?xml version="1.0" encoding="utf-8"?>
<sst xmlns="http://schemas.openxmlformats.org/spreadsheetml/2006/main" count="1008" uniqueCount="256">
  <si>
    <t>Year</t>
  </si>
  <si>
    <t>Residential_kWh</t>
  </si>
  <si>
    <t>GS_lt_50_kWh</t>
  </si>
  <si>
    <t>GS_gt_50_kWh</t>
  </si>
  <si>
    <t>GS_gt_50_kW</t>
  </si>
  <si>
    <t>Streetlights_kWh</t>
  </si>
  <si>
    <t>Streetlights_kW</t>
  </si>
  <si>
    <t>Sentinel_kWh</t>
  </si>
  <si>
    <t>Sentinel_kW</t>
  </si>
  <si>
    <t>USL_kWh</t>
  </si>
  <si>
    <t>Residential_Customers</t>
  </si>
  <si>
    <t>GS_gt_50_Customers</t>
  </si>
  <si>
    <t>Streetlights_Connections</t>
  </si>
  <si>
    <t>Month</t>
  </si>
  <si>
    <t>Date</t>
  </si>
  <si>
    <t>GS_lt_50_Customers</t>
  </si>
  <si>
    <t>Sentinel_Connections</t>
  </si>
  <si>
    <t>USL_Connections</t>
  </si>
  <si>
    <t>HDD</t>
  </si>
  <si>
    <t>CDD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</si>
  <si>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</si>
  <si>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</si>
  <si>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</si>
  <si>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</si>
  <si>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</si>
  <si>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</si>
  <si>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</si>
  <si>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</si>
  <si>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</si>
  <si>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</si>
  <si>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</si>
  <si>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</si>
  <si>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10-yr Average</t>
  </si>
  <si>
    <t>10 Year Average</t>
  </si>
  <si>
    <t>20 Year Trend (2020)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</si>
  <si>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</si>
  <si>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</si>
  <si>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</si>
  <si>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</si>
  <si>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</si>
  <si>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</si>
  <si>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</si>
  <si>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</si>
  <si>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</si>
  <si>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</si>
  <si>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</si>
  <si>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Sudbury Airport</t>
  </si>
  <si>
    <t>OntFTEs</t>
  </si>
  <si>
    <t>GSFTEs</t>
  </si>
  <si>
    <t>GDP</t>
  </si>
  <si>
    <t>GDPMine</t>
  </si>
  <si>
    <t>NEOFTEs</t>
  </si>
  <si>
    <t>GSFTEsAdj</t>
  </si>
  <si>
    <t>OntFTEsAdj</t>
  </si>
  <si>
    <t>FTE</t>
  </si>
  <si>
    <t>BMO</t>
  </si>
  <si>
    <t>TD</t>
  </si>
  <si>
    <t>Scotia</t>
  </si>
  <si>
    <t>RBC</t>
  </si>
  <si>
    <t>Average</t>
  </si>
  <si>
    <t>Report Date</t>
  </si>
  <si>
    <t>CDM</t>
  </si>
  <si>
    <t>Residential</t>
  </si>
  <si>
    <t>GS&lt;50 kW</t>
  </si>
  <si>
    <t>GS 50 to 4,999</t>
  </si>
  <si>
    <t>USL</t>
  </si>
  <si>
    <t>Sentinel Lighting</t>
  </si>
  <si>
    <t>Street Lighting</t>
  </si>
  <si>
    <t>kWh</t>
  </si>
  <si>
    <t>kW</t>
  </si>
  <si>
    <t>Res_CDM</t>
  </si>
  <si>
    <t>Res_NoCDM</t>
  </si>
  <si>
    <t>Trend</t>
  </si>
  <si>
    <t>Spring</t>
  </si>
  <si>
    <t>Fall</t>
  </si>
  <si>
    <t>Shoulder</t>
  </si>
  <si>
    <t>MonthDays</t>
  </si>
  <si>
    <t>PeakDays</t>
  </si>
  <si>
    <t>Dependent variable: Res_NoCDM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</si>
  <si>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</si>
  <si>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</si>
  <si>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</si>
  <si>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</si>
  <si>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</si>
  <si>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</si>
  <si>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</si>
  <si>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</si>
  <si>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</si>
  <si>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</si>
  <si>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</si>
  <si>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</si>
  <si>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</si>
  <si>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</si>
  <si>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</si>
  <si>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</si>
  <si>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</si>
  <si>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</si>
  <si>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Predicted</t>
  </si>
  <si>
    <t>Diff</t>
  </si>
  <si>
    <t>Model Error</t>
  </si>
  <si>
    <t>Res kWh</t>
  </si>
  <si>
    <t>Absolute</t>
  </si>
  <si>
    <t>CDM Added Back</t>
  </si>
  <si>
    <t>Error (%)</t>
  </si>
  <si>
    <t>Mean Absolute Percentage Error (Annual)</t>
  </si>
  <si>
    <t>Mean Absolute Percentage Error (Monthly)</t>
  </si>
  <si>
    <t>Dependent variable: GS_lt_50_NoCDM</t>
  </si>
  <si>
    <t>Dependent variable: GS_gt_50_NoCDM</t>
  </si>
  <si>
    <t>GS&lt;50 kWh</t>
  </si>
  <si>
    <t>GS&gt;50 kWh</t>
  </si>
  <si>
    <t>Residential kWh</t>
  </si>
  <si>
    <t>Actual</t>
  </si>
  <si>
    <t>Cumulative Persisting CDM</t>
  </si>
  <si>
    <t>Actual No CDM</t>
  </si>
  <si>
    <t>Normalized No CDM</t>
  </si>
  <si>
    <t>Normalized</t>
  </si>
  <si>
    <t>A</t>
  </si>
  <si>
    <t>B</t>
  </si>
  <si>
    <t>C = A + B</t>
  </si>
  <si>
    <t>D</t>
  </si>
  <si>
    <t>E = B</t>
  </si>
  <si>
    <t>F = D - E</t>
  </si>
  <si>
    <t>GS &lt; 50 kWh</t>
  </si>
  <si>
    <t>Street Light</t>
  </si>
  <si>
    <t>Lamps / Devices</t>
  </si>
  <si>
    <t>Average per Customer</t>
  </si>
  <si>
    <t>Normal Forecast</t>
  </si>
  <si>
    <t>Percent of Prior Year</t>
  </si>
  <si>
    <t>GS &lt; 50</t>
  </si>
  <si>
    <t>GS &gt; 50</t>
  </si>
  <si>
    <t>Customers</t>
  </si>
  <si>
    <t>Sentinel Light</t>
  </si>
  <si>
    <t>Connections</t>
  </si>
  <si>
    <t>E = C / D</t>
  </si>
  <si>
    <t>F</t>
  </si>
  <si>
    <t>F = C * E</t>
  </si>
  <si>
    <t>G = B</t>
  </si>
  <si>
    <t>H = F - G</t>
  </si>
  <si>
    <t>Average per Device</t>
  </si>
  <si>
    <t>Sentinel</t>
  </si>
  <si>
    <t>Total</t>
  </si>
  <si>
    <t>GS&gt;50</t>
  </si>
  <si>
    <t>C = B / A</t>
  </si>
  <si>
    <t>kWh Normalized</t>
  </si>
  <si>
    <t>kW Normalized</t>
  </si>
  <si>
    <t>E</t>
  </si>
  <si>
    <t>Street Lights</t>
  </si>
  <si>
    <t>Rate Class</t>
  </si>
  <si>
    <t>CDM Adjustment</t>
  </si>
  <si>
    <t>LRAMVA Target</t>
  </si>
  <si>
    <t>CDM Adj Weight</t>
  </si>
  <si>
    <t>Amount</t>
  </si>
  <si>
    <t>C = A * B</t>
  </si>
  <si>
    <t>TOTAL</t>
  </si>
  <si>
    <t>2014 Actual</t>
  </si>
  <si>
    <t>2015 Actual</t>
  </si>
  <si>
    <t>2016 Actual</t>
  </si>
  <si>
    <t>2017 Actual</t>
  </si>
  <si>
    <t>2020 Forecast</t>
  </si>
  <si>
    <t>CDM Adjusted</t>
  </si>
  <si>
    <t>2020 Weather Normal Forecast</t>
  </si>
  <si>
    <t>2020 CDM Adjusted Forecast</t>
  </si>
  <si>
    <t>Customers / Connections</t>
  </si>
  <si>
    <t>2018 Actual</t>
  </si>
  <si>
    <t>3DB0</t>
  </si>
  <si>
    <t>3 Consecutive Days with Below 0C Weather</t>
  </si>
  <si>
    <t>HDD+</t>
  </si>
  <si>
    <t>HDDx</t>
  </si>
  <si>
    <t>HDD2</t>
  </si>
  <si>
    <t>CDD2</t>
  </si>
  <si>
    <t>SpringA</t>
  </si>
  <si>
    <t>FallA</t>
  </si>
  <si>
    <t>ShoulderA</t>
  </si>
  <si>
    <t>16 Degree</t>
  </si>
  <si>
    <t>18 Degree</t>
  </si>
  <si>
    <t>3 DB 0C</t>
  </si>
  <si>
    <t>10 Degree</t>
  </si>
  <si>
    <t>HDD10</t>
  </si>
  <si>
    <t>CDD10</t>
  </si>
  <si>
    <t>HDD12</t>
  </si>
  <si>
    <t>HDD14</t>
  </si>
  <si>
    <t>CDD20</t>
  </si>
  <si>
    <t>HDD16</t>
  </si>
  <si>
    <t>CDD16</t>
  </si>
  <si>
    <t>HDD16sq</t>
  </si>
  <si>
    <t>CDD16sq</t>
  </si>
  <si>
    <t>AvgTemp</t>
  </si>
  <si>
    <t>ResA</t>
  </si>
  <si>
    <t>GSlt50A</t>
  </si>
  <si>
    <t>GSgt50A</t>
  </si>
  <si>
    <t>12 Degree</t>
  </si>
  <si>
    <t>FHP</t>
  </si>
  <si>
    <t>to</t>
  </si>
  <si>
    <t>Persisting</t>
  </si>
  <si>
    <t>Forecast CDM Savings</t>
  </si>
  <si>
    <t>2019-&gt;2020</t>
  </si>
  <si>
    <t>Audit Funding</t>
  </si>
  <si>
    <t>HPNC</t>
  </si>
  <si>
    <t>Retrofit</t>
  </si>
  <si>
    <t>Small Business Lighting</t>
  </si>
  <si>
    <t>GS&lt;50</t>
  </si>
  <si>
    <t xml:space="preserve">2nd Yr </t>
  </si>
  <si>
    <t>Persistence</t>
  </si>
  <si>
    <t>IESO Report Reference Tables</t>
  </si>
  <si>
    <t>Statistics based on the rho-differenced data</t>
  </si>
  <si>
    <t>*Note: No clear trend in kW/kWh ratio so average is used</t>
  </si>
  <si>
    <t>CIBC</t>
  </si>
  <si>
    <t>2020 Forecast kWh</t>
  </si>
  <si>
    <t>2020 Forecast kW</t>
  </si>
  <si>
    <t>Weather-Normal Forecast</t>
  </si>
  <si>
    <t>% Savings</t>
  </si>
  <si>
    <t>E = C * D</t>
  </si>
  <si>
    <t>LRAMVA</t>
  </si>
  <si>
    <t>LRAMVA kWh</t>
  </si>
  <si>
    <t>LRAMVA kW</t>
  </si>
  <si>
    <t>G = F / B</t>
  </si>
  <si>
    <t>H = D * G</t>
  </si>
  <si>
    <t>14 Degree</t>
  </si>
  <si>
    <t>CDD12</t>
  </si>
  <si>
    <t>CDD14</t>
  </si>
  <si>
    <t>Total System</t>
  </si>
  <si>
    <t>Stentinel Light</t>
  </si>
  <si>
    <t>Actual kWh</t>
  </si>
  <si>
    <t>Normalized kWh</t>
  </si>
  <si>
    <t>Adjustment</t>
  </si>
  <si>
    <t>Fixed</t>
  </si>
  <si>
    <t>Var</t>
  </si>
  <si>
    <t>Latest as of February 21, 2020</t>
  </si>
  <si>
    <t>*Out of date</t>
  </si>
  <si>
    <t>CIBC data not used</t>
  </si>
  <si>
    <t>Only 11 months billed in 2016</t>
  </si>
  <si>
    <t>2019 Actual</t>
  </si>
  <si>
    <t>2019 Normalized</t>
  </si>
  <si>
    <t>Model 1: Prais-Winsten, using observations 2009:01-2019:12 (T = 132)</t>
  </si>
  <si>
    <t>F(5, 126)</t>
  </si>
  <si>
    <t>Model 2: OLS, using observations 2009:01-2019:12 (T = 132)</t>
  </si>
  <si>
    <t>F(4, 127)</t>
  </si>
  <si>
    <t>*Note: No clear trend in kW/kWh ratio since 2011 so average from 2011-2019 is used</t>
  </si>
  <si>
    <t>2019-2020 Forcasted kWh Savings by Rate Class</t>
  </si>
  <si>
    <t>F = D * E</t>
  </si>
  <si>
    <t>G = C + F</t>
  </si>
  <si>
    <t>H = A + D</t>
  </si>
  <si>
    <t>2019-2020 kW Forcasted Savings by Rate Class</t>
  </si>
  <si>
    <t>rho = 0.282351</t>
  </si>
  <si>
    <t>2nd year persistence</t>
  </si>
  <si>
    <t>Billing Unit</t>
  </si>
  <si>
    <t>Principal</t>
  </si>
  <si>
    <t>Carrying Charges</t>
  </si>
  <si>
    <t>Total LRAMVA</t>
  </si>
  <si>
    <t>Load Forecast</t>
  </si>
  <si>
    <t>Proposed Rate Rider</t>
  </si>
  <si>
    <t>GS &lt; 50 kW</t>
  </si>
  <si>
    <t>Target</t>
  </si>
  <si>
    <t>Carrying</t>
  </si>
  <si>
    <t>Total Check</t>
  </si>
  <si>
    <t>Model 1: OLS, using observations 2009:01-2019:12 (T = 132)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</si>
</sst>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  <numFmt numFmtId="167" formatCode="_(* #,##0.0_);_(* \(#,##0.0\);_(* &quot;-&quot;??_);_(@_)"/>
    <numFmt numFmtId="168" formatCode="d\-mmm\-yyyy"/>
    <numFmt numFmtId="169" formatCode="0.0%"/>
    <numFmt numFmtId="170" formatCode="0.000000"/>
    <numFmt numFmtId="171" formatCode="_-* #,##0.00_-;\-* #,##0.00_-;_-* &quot;-&quot;??_-;_-@_-"/>
    <numFmt numFmtId="172" formatCode="_-* #,##0_-;\-* #,##0_-;_-* &quot;-&quot;??_-;_-@_-"/>
    <numFmt numFmtId="173" formatCode="_(* #,##0.0000_);_(* \(#,##0.0000\);_(* &quot;-&quot;??_);_(@_)"/>
    <numFmt numFmtId="174" formatCode="_-* #,##0.000000_-;\-* #,##0.000000_-;_-* &quot;-&quot;??_-;_-@_-"/>
    <numFmt numFmtId="175" formatCode="0_);\(0\)"/>
    <numFmt numFmtId="176" formatCode="0.00000000"/>
    <numFmt numFmtId="177" formatCode="_(&quot;$&quot;* #,##0_);_(&quot;$&quot;* \(#,##0\);_(&quot;$&quot;* &quot;-&quot;??_);_(@_)"/>
    <numFmt numFmtId="178" formatCode="mmm\-yyyy"/>
    <numFmt numFmtId="179" formatCode="&quot;$&quot;#,##0.0000_);[Red]\(&quot;$&quot;#,##0.0000\)"/>
  </numFmts>
  <fonts count="22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C00000"/>
      <name val="Times New Roman"/>
      <family val="1"/>
    </font>
    <font>
      <i/>
      <sz val="10"/>
      <color rgb="FFC00000"/>
      <name val="Times New Roman"/>
      <family val="1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2F3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5" fillId="0" borderId="0" xfId="0" applyFont="1"/>
    <xf numFmtId="43" fontId="5" fillId="0" borderId="0" xfId="1" applyFont="1"/>
    <xf numFmtId="14" fontId="5" fillId="0" borderId="0" xfId="0" applyNumberFormat="1" applyFont="1"/>
    <xf numFmtId="0" fontId="5" fillId="0" borderId="0" xfId="1" applyNumberFormat="1" applyFont="1"/>
    <xf numFmtId="3" fontId="5" fillId="0" borderId="0" xfId="0" applyNumberFormat="1" applyFont="1"/>
    <xf numFmtId="43" fontId="5" fillId="2" borderId="0" xfId="1" applyFont="1" applyFill="1"/>
    <xf numFmtId="0" fontId="5" fillId="3" borderId="0" xfId="0" applyFont="1" applyFill="1"/>
    <xf numFmtId="43" fontId="5" fillId="3" borderId="0" xfId="1" applyFont="1" applyFill="1"/>
    <xf numFmtId="43" fontId="5" fillId="4" borderId="0" xfId="1" applyFont="1" applyFill="1"/>
    <xf numFmtId="43" fontId="5" fillId="5" borderId="0" xfId="1" applyFont="1" applyFill="1"/>
    <xf numFmtId="164" fontId="5" fillId="0" borderId="0" xfId="1" quotePrefix="1" applyNumberFormat="1" applyFont="1"/>
    <xf numFmtId="164" fontId="5" fillId="0" borderId="0" xfId="1" applyNumberFormat="1" applyFont="1"/>
    <xf numFmtId="43" fontId="5" fillId="0" borderId="0" xfId="1" applyNumberFormat="1" applyFont="1"/>
    <xf numFmtId="14" fontId="5" fillId="0" borderId="0" xfId="0" applyNumberFormat="1" applyFont="1" applyFill="1"/>
    <xf numFmtId="0" fontId="5" fillId="0" borderId="0" xfId="1" applyNumberFormat="1" applyFont="1" applyFill="1"/>
    <xf numFmtId="43" fontId="5" fillId="0" borderId="0" xfId="1" applyFont="1" applyFill="1"/>
    <xf numFmtId="164" fontId="5" fillId="0" borderId="0" xfId="1" applyNumberFormat="1" applyFont="1" applyFill="1"/>
    <xf numFmtId="43" fontId="5" fillId="0" borderId="0" xfId="1" applyNumberFormat="1" applyFont="1" applyFill="1"/>
    <xf numFmtId="3" fontId="5" fillId="0" borderId="0" xfId="0" applyNumberFormat="1" applyFont="1" applyFill="1"/>
    <xf numFmtId="0" fontId="5" fillId="0" borderId="0" xfId="0" applyFont="1" applyFill="1"/>
    <xf numFmtId="2" fontId="0" fillId="0" borderId="0" xfId="0" applyNumberForma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2" fontId="8" fillId="0" borderId="0" xfId="0" applyNumberFormat="1" applyFont="1"/>
    <xf numFmtId="166" fontId="8" fillId="0" borderId="0" xfId="0" applyNumberFormat="1" applyFont="1"/>
    <xf numFmtId="0" fontId="9" fillId="0" borderId="0" xfId="0" applyFont="1"/>
    <xf numFmtId="0" fontId="0" fillId="0" borderId="0" xfId="0" applyAlignment="1">
      <alignment horizontal="center"/>
    </xf>
    <xf numFmtId="17" fontId="0" fillId="0" borderId="0" xfId="0" applyNumberFormat="1"/>
    <xf numFmtId="4" fontId="0" fillId="0" borderId="0" xfId="0" applyNumberFormat="1"/>
    <xf numFmtId="0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5" fillId="0" borderId="0" xfId="4"/>
    <xf numFmtId="17" fontId="5" fillId="0" borderId="0" xfId="4" applyNumberFormat="1"/>
    <xf numFmtId="10" fontId="5" fillId="0" borderId="0" xfId="4" applyNumberFormat="1"/>
    <xf numFmtId="0" fontId="5" fillId="0" borderId="0" xfId="4" applyFont="1"/>
    <xf numFmtId="17" fontId="7" fillId="0" borderId="0" xfId="0" applyNumberFormat="1" applyFont="1"/>
    <xf numFmtId="0" fontId="7" fillId="0" borderId="0" xfId="0" applyNumberFormat="1" applyFont="1"/>
    <xf numFmtId="164" fontId="7" fillId="0" borderId="0" xfId="1" applyNumberFormat="1" applyFont="1"/>
    <xf numFmtId="0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" fontId="0" fillId="0" borderId="0" xfId="0" applyNumberFormat="1"/>
    <xf numFmtId="0" fontId="0" fillId="0" borderId="0" xfId="0" applyFill="1"/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0" xfId="0" applyNumberFormat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11" fontId="0" fillId="0" borderId="0" xfId="0" applyNumberFormat="1"/>
    <xf numFmtId="43" fontId="0" fillId="0" borderId="0" xfId="0" applyNumberFormat="1"/>
    <xf numFmtId="14" fontId="0" fillId="0" borderId="0" xfId="0" applyNumberFormat="1"/>
    <xf numFmtId="169" fontId="0" fillId="0" borderId="0" xfId="3" applyNumberFormat="1" applyFont="1"/>
    <xf numFmtId="10" fontId="0" fillId="0" borderId="0" xfId="3" applyNumberFormat="1" applyFont="1"/>
    <xf numFmtId="9" fontId="0" fillId="0" borderId="0" xfId="3" applyNumberFormat="1" applyFont="1"/>
    <xf numFmtId="169" fontId="0" fillId="0" borderId="0" xfId="0" applyNumberFormat="1"/>
    <xf numFmtId="0" fontId="2" fillId="0" borderId="0" xfId="5"/>
    <xf numFmtId="0" fontId="2" fillId="0" borderId="0" xfId="5" applyAlignment="1">
      <alignment horizontal="right"/>
    </xf>
    <xf numFmtId="0" fontId="5" fillId="0" borderId="0" xfId="5" applyFont="1" applyAlignment="1">
      <alignment horizontal="right"/>
    </xf>
    <xf numFmtId="3" fontId="2" fillId="0" borderId="0" xfId="5" applyNumberFormat="1"/>
    <xf numFmtId="169" fontId="0" fillId="0" borderId="0" xfId="6" applyNumberFormat="1" applyFont="1"/>
    <xf numFmtId="169" fontId="2" fillId="0" borderId="0" xfId="5" applyNumberFormat="1"/>
    <xf numFmtId="14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5" fillId="7" borderId="0" xfId="4" applyFill="1" applyAlignment="1">
      <alignment horizontal="right" wrapText="1"/>
    </xf>
    <xf numFmtId="0" fontId="5" fillId="7" borderId="0" xfId="4" applyFont="1" applyFill="1" applyAlignment="1">
      <alignment horizontal="right" wrapText="1"/>
    </xf>
    <xf numFmtId="0" fontId="5" fillId="7" borderId="0" xfId="4" applyFill="1" applyAlignment="1">
      <alignment horizontal="right"/>
    </xf>
    <xf numFmtId="0" fontId="5" fillId="7" borderId="0" xfId="4" applyFont="1" applyFill="1" applyAlignment="1">
      <alignment horizontal="right"/>
    </xf>
    <xf numFmtId="0" fontId="5" fillId="7" borderId="0" xfId="4" applyFill="1"/>
    <xf numFmtId="3" fontId="5" fillId="7" borderId="0" xfId="4" applyNumberFormat="1" applyFill="1"/>
    <xf numFmtId="0" fontId="5" fillId="7" borderId="0" xfId="4" applyFont="1" applyFill="1"/>
    <xf numFmtId="3" fontId="5" fillId="7" borderId="0" xfId="4" applyNumberFormat="1" applyFont="1" applyFill="1"/>
    <xf numFmtId="3" fontId="11" fillId="7" borderId="0" xfId="4" applyNumberFormat="1" applyFont="1" applyFill="1"/>
    <xf numFmtId="0" fontId="11" fillId="7" borderId="0" xfId="4" applyFont="1" applyFill="1"/>
    <xf numFmtId="0" fontId="5" fillId="0" borderId="0" xfId="4" applyFont="1" applyAlignment="1">
      <alignment horizontal="right"/>
    </xf>
    <xf numFmtId="3" fontId="5" fillId="0" borderId="0" xfId="4" applyNumberFormat="1" applyFont="1"/>
    <xf numFmtId="10" fontId="5" fillId="0" borderId="0" xfId="7" applyNumberFormat="1" applyFont="1"/>
    <xf numFmtId="169" fontId="5" fillId="0" borderId="0" xfId="4" applyNumberFormat="1" applyFont="1"/>
    <xf numFmtId="0" fontId="11" fillId="0" borderId="0" xfId="4" applyFont="1"/>
    <xf numFmtId="3" fontId="11" fillId="0" borderId="0" xfId="4" applyNumberFormat="1" applyFont="1"/>
    <xf numFmtId="10" fontId="11" fillId="0" borderId="0" xfId="7" applyNumberFormat="1" applyFont="1"/>
    <xf numFmtId="0" fontId="5" fillId="0" borderId="0" xfId="4" applyFont="1" applyAlignment="1">
      <alignment horizontal="center"/>
    </xf>
    <xf numFmtId="3" fontId="0" fillId="0" borderId="0" xfId="0" applyNumberFormat="1"/>
    <xf numFmtId="3" fontId="5" fillId="9" borderId="0" xfId="4" applyNumberFormat="1" applyFont="1" applyFill="1"/>
    <xf numFmtId="3" fontId="5" fillId="0" borderId="0" xfId="4" applyNumberFormat="1" applyFont="1" applyFill="1"/>
    <xf numFmtId="0" fontId="12" fillId="0" borderId="0" xfId="4" applyFont="1" applyAlignment="1">
      <alignment horizontal="center"/>
    </xf>
    <xf numFmtId="3" fontId="5" fillId="0" borderId="0" xfId="4" applyNumberFormat="1"/>
    <xf numFmtId="170" fontId="5" fillId="0" borderId="0" xfId="4" applyNumberFormat="1"/>
    <xf numFmtId="172" fontId="0" fillId="0" borderId="0" xfId="8" applyNumberFormat="1" applyFont="1"/>
    <xf numFmtId="170" fontId="12" fillId="0" borderId="0" xfId="4" applyNumberFormat="1" applyFont="1" applyAlignment="1">
      <alignment horizontal="center"/>
    </xf>
    <xf numFmtId="172" fontId="12" fillId="0" borderId="0" xfId="8" applyNumberFormat="1" applyFont="1" applyAlignment="1">
      <alignment horizontal="center"/>
    </xf>
    <xf numFmtId="174" fontId="11" fillId="0" borderId="0" xfId="8" applyNumberFormat="1" applyFont="1"/>
    <xf numFmtId="164" fontId="11" fillId="0" borderId="0" xfId="1" applyNumberFormat="1" applyFont="1"/>
    <xf numFmtId="0" fontId="12" fillId="0" borderId="12" xfId="4" applyFont="1" applyBorder="1"/>
    <xf numFmtId="0" fontId="12" fillId="0" borderId="15" xfId="4" applyFont="1" applyBorder="1"/>
    <xf numFmtId="0" fontId="6" fillId="0" borderId="12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wrapText="1"/>
    </xf>
    <xf numFmtId="164" fontId="0" fillId="0" borderId="12" xfId="0" applyNumberFormat="1" applyBorder="1" applyAlignment="1">
      <alignment vertical="top"/>
    </xf>
    <xf numFmtId="0" fontId="6" fillId="0" borderId="12" xfId="0" applyFont="1" applyFill="1" applyBorder="1" applyAlignment="1">
      <alignment horizontal="center" wrapText="1"/>
    </xf>
    <xf numFmtId="0" fontId="13" fillId="0" borderId="16" xfId="0" applyFont="1" applyFill="1" applyBorder="1" applyAlignment="1">
      <alignment wrapText="1"/>
    </xf>
    <xf numFmtId="164" fontId="13" fillId="0" borderId="17" xfId="0" applyNumberFormat="1" applyFont="1" applyBorder="1"/>
    <xf numFmtId="0" fontId="12" fillId="0" borderId="17" xfId="4" applyFont="1" applyBorder="1"/>
    <xf numFmtId="164" fontId="13" fillId="0" borderId="17" xfId="1" applyNumberFormat="1" applyFont="1" applyBorder="1"/>
    <xf numFmtId="167" fontId="12" fillId="0" borderId="17" xfId="1" applyNumberFormat="1" applyFont="1" applyBorder="1"/>
    <xf numFmtId="164" fontId="13" fillId="0" borderId="17" xfId="1" applyNumberFormat="1" applyFont="1" applyBorder="1" applyAlignment="1">
      <alignment vertical="top"/>
    </xf>
    <xf numFmtId="164" fontId="12" fillId="0" borderId="17" xfId="1" applyNumberFormat="1" applyFont="1" applyBorder="1"/>
    <xf numFmtId="164" fontId="12" fillId="0" borderId="18" xfId="1" applyNumberFormat="1" applyFont="1" applyBorder="1"/>
    <xf numFmtId="0" fontId="14" fillId="7" borderId="0" xfId="4" applyFont="1" applyFill="1"/>
    <xf numFmtId="0" fontId="12" fillId="11" borderId="19" xfId="4" applyFont="1" applyFill="1" applyBorder="1"/>
    <xf numFmtId="0" fontId="12" fillId="11" borderId="5" xfId="4" applyFont="1" applyFill="1" applyBorder="1" applyAlignment="1">
      <alignment vertical="center"/>
    </xf>
    <xf numFmtId="0" fontId="12" fillId="11" borderId="20" xfId="4" applyFont="1" applyFill="1" applyBorder="1" applyAlignment="1">
      <alignment vertical="center"/>
    </xf>
    <xf numFmtId="0" fontId="12" fillId="7" borderId="21" xfId="4" applyFont="1" applyFill="1" applyBorder="1" applyAlignment="1">
      <alignment horizontal="center"/>
    </xf>
    <xf numFmtId="3" fontId="5" fillId="7" borderId="0" xfId="4" applyNumberFormat="1" applyFill="1" applyBorder="1"/>
    <xf numFmtId="3" fontId="5" fillId="7" borderId="22" xfId="4" applyNumberFormat="1" applyFill="1" applyBorder="1"/>
    <xf numFmtId="0" fontId="12" fillId="7" borderId="23" xfId="4" applyFont="1" applyFill="1" applyBorder="1" applyAlignment="1">
      <alignment horizontal="center"/>
    </xf>
    <xf numFmtId="0" fontId="12" fillId="11" borderId="24" xfId="4" applyFont="1" applyFill="1" applyBorder="1" applyAlignment="1">
      <alignment horizontal="center"/>
    </xf>
    <xf numFmtId="3" fontId="5" fillId="11" borderId="3" xfId="4" applyNumberFormat="1" applyFill="1" applyBorder="1"/>
    <xf numFmtId="3" fontId="5" fillId="11" borderId="25" xfId="4" applyNumberFormat="1" applyFill="1" applyBorder="1"/>
    <xf numFmtId="0" fontId="12" fillId="11" borderId="5" xfId="4" applyFont="1" applyFill="1" applyBorder="1" applyAlignment="1">
      <alignment horizontal="center" vertical="center" wrapText="1"/>
    </xf>
    <xf numFmtId="0" fontId="12" fillId="11" borderId="20" xfId="4" applyFont="1" applyFill="1" applyBorder="1" applyAlignment="1">
      <alignment horizontal="center" vertical="center" wrapText="1"/>
    </xf>
    <xf numFmtId="0" fontId="7" fillId="0" borderId="0" xfId="0" applyFont="1" applyFill="1"/>
    <xf numFmtId="1" fontId="5" fillId="0" borderId="0" xfId="0" applyNumberFormat="1" applyFont="1"/>
    <xf numFmtId="164" fontId="0" fillId="0" borderId="12" xfId="1" applyNumberFormat="1" applyFont="1" applyBorder="1" applyAlignment="1">
      <alignment vertical="center"/>
    </xf>
    <xf numFmtId="0" fontId="5" fillId="0" borderId="12" xfId="4" applyBorder="1" applyAlignment="1">
      <alignment horizontal="right" vertical="center"/>
    </xf>
    <xf numFmtId="164" fontId="0" fillId="0" borderId="12" xfId="1" applyNumberFormat="1" applyFont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167" fontId="5" fillId="0" borderId="12" xfId="1" applyNumberFormat="1" applyFont="1" applyBorder="1" applyAlignment="1">
      <alignment vertical="center"/>
    </xf>
    <xf numFmtId="164" fontId="5" fillId="0" borderId="12" xfId="1" applyNumberFormat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2" fontId="0" fillId="0" borderId="0" xfId="0" applyNumberFormat="1" applyFill="1"/>
    <xf numFmtId="2" fontId="7" fillId="0" borderId="0" xfId="0" applyNumberFormat="1" applyFont="1" applyFill="1"/>
    <xf numFmtId="164" fontId="5" fillId="0" borderId="0" xfId="0" applyNumberFormat="1" applyFont="1"/>
    <xf numFmtId="0" fontId="5" fillId="0" borderId="0" xfId="4" applyFill="1" applyAlignment="1"/>
    <xf numFmtId="0" fontId="5" fillId="0" borderId="0" xfId="4" applyFill="1" applyAlignment="1">
      <alignment horizontal="right" wrapText="1"/>
    </xf>
    <xf numFmtId="0" fontId="5" fillId="0" borderId="0" xfId="4" applyFont="1" applyFill="1" applyAlignment="1">
      <alignment horizontal="right" wrapText="1"/>
    </xf>
    <xf numFmtId="0" fontId="5" fillId="0" borderId="0" xfId="4" applyFill="1" applyAlignment="1">
      <alignment horizontal="right"/>
    </xf>
    <xf numFmtId="0" fontId="5" fillId="0" borderId="0" xfId="4" applyFont="1" applyFill="1" applyAlignment="1">
      <alignment horizontal="right"/>
    </xf>
    <xf numFmtId="0" fontId="5" fillId="0" borderId="0" xfId="4" applyFill="1"/>
    <xf numFmtId="3" fontId="5" fillId="0" borderId="0" xfId="4" applyNumberFormat="1" applyFill="1"/>
    <xf numFmtId="0" fontId="5" fillId="0" borderId="0" xfId="4" applyFont="1" applyFill="1"/>
    <xf numFmtId="3" fontId="11" fillId="0" borderId="0" xfId="4" applyNumberFormat="1" applyFont="1" applyFill="1"/>
    <xf numFmtId="0" fontId="11" fillId="0" borderId="0" xfId="4" applyFont="1" applyFill="1"/>
    <xf numFmtId="0" fontId="12" fillId="0" borderId="12" xfId="4" applyFont="1" applyBorder="1" applyAlignment="1">
      <alignment horizontal="center"/>
    </xf>
    <xf numFmtId="0" fontId="12" fillId="0" borderId="15" xfId="4" applyFont="1" applyBorder="1" applyAlignment="1">
      <alignment horizontal="center"/>
    </xf>
    <xf numFmtId="0" fontId="0" fillId="0" borderId="0" xfId="1" applyNumberFormat="1" applyFont="1"/>
    <xf numFmtId="0" fontId="0" fillId="0" borderId="0" xfId="0" applyAlignment="1">
      <alignment horizontal="center"/>
    </xf>
    <xf numFmtId="173" fontId="0" fillId="0" borderId="0" xfId="0" applyNumberFormat="1" applyFill="1"/>
    <xf numFmtId="0" fontId="0" fillId="0" borderId="0" xfId="0" applyAlignment="1">
      <alignment horizontal="right"/>
    </xf>
    <xf numFmtId="0" fontId="15" fillId="0" borderId="0" xfId="0" applyFont="1"/>
    <xf numFmtId="164" fontId="15" fillId="0" borderId="0" xfId="1" applyNumberFormat="1" applyFont="1"/>
    <xf numFmtId="164" fontId="0" fillId="0" borderId="12" xfId="1" applyNumberFormat="1" applyFont="1" applyFill="1" applyBorder="1" applyAlignment="1">
      <alignment horizontal="right" vertical="center"/>
    </xf>
    <xf numFmtId="173" fontId="0" fillId="0" borderId="0" xfId="0" applyNumberFormat="1"/>
    <xf numFmtId="164" fontId="15" fillId="0" borderId="0" xfId="0" applyNumberFormat="1" applyFont="1"/>
    <xf numFmtId="0" fontId="13" fillId="0" borderId="0" xfId="0" applyFont="1"/>
    <xf numFmtId="164" fontId="13" fillId="0" borderId="0" xfId="1" applyNumberFormat="1" applyFont="1"/>
    <xf numFmtId="164" fontId="13" fillId="0" borderId="0" xfId="0" applyNumberFormat="1" applyFont="1"/>
    <xf numFmtId="9" fontId="0" fillId="0" borderId="0" xfId="0" applyNumberForma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76" fontId="0" fillId="0" borderId="0" xfId="0" applyNumberFormat="1"/>
    <xf numFmtId="174" fontId="11" fillId="9" borderId="0" xfId="8" applyNumberFormat="1" applyFont="1" applyFill="1"/>
    <xf numFmtId="0" fontId="0" fillId="0" borderId="11" xfId="0" applyBorder="1" applyAlignment="1">
      <alignment vertical="center"/>
    </xf>
    <xf numFmtId="0" fontId="6" fillId="0" borderId="12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5" fillId="0" borderId="12" xfId="4" applyNumberFormat="1" applyBorder="1"/>
    <xf numFmtId="169" fontId="0" fillId="0" borderId="12" xfId="3" applyNumberFormat="1" applyFont="1" applyBorder="1" applyAlignment="1">
      <alignment vertical="top"/>
    </xf>
    <xf numFmtId="164" fontId="0" fillId="0" borderId="15" xfId="0" applyNumberFormat="1" applyBorder="1" applyAlignment="1">
      <alignment vertical="top"/>
    </xf>
    <xf numFmtId="0" fontId="0" fillId="0" borderId="16" xfId="0" applyBorder="1" applyAlignment="1">
      <alignment wrapText="1"/>
    </xf>
    <xf numFmtId="164" fontId="0" fillId="0" borderId="17" xfId="0" applyNumberFormat="1" applyBorder="1"/>
    <xf numFmtId="169" fontId="0" fillId="0" borderId="17" xfId="3" applyNumberFormat="1" applyFont="1" applyBorder="1" applyAlignment="1">
      <alignment vertical="top"/>
    </xf>
    <xf numFmtId="164" fontId="0" fillId="0" borderId="17" xfId="1" applyNumberFormat="1" applyFont="1" applyBorder="1"/>
    <xf numFmtId="164" fontId="0" fillId="0" borderId="18" xfId="1" applyNumberFormat="1" applyFont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vertical="top"/>
    </xf>
    <xf numFmtId="164" fontId="0" fillId="0" borderId="16" xfId="1" applyNumberFormat="1" applyFont="1" applyBorder="1"/>
    <xf numFmtId="1" fontId="7" fillId="0" borderId="0" xfId="0" applyNumberFormat="1" applyFont="1"/>
    <xf numFmtId="0" fontId="12" fillId="11" borderId="19" xfId="4" applyFont="1" applyFill="1" applyBorder="1" applyAlignment="1">
      <alignment horizontal="center"/>
    </xf>
    <xf numFmtId="0" fontId="2" fillId="0" borderId="0" xfId="5"/>
    <xf numFmtId="0" fontId="6" fillId="0" borderId="12" xfId="0" applyFont="1" applyFill="1" applyBorder="1" applyAlignment="1">
      <alignment horizontal="center"/>
    </xf>
    <xf numFmtId="0" fontId="0" fillId="0" borderId="0" xfId="0" applyAlignment="1"/>
    <xf numFmtId="43" fontId="0" fillId="0" borderId="0" xfId="1" applyFont="1"/>
    <xf numFmtId="177" fontId="0" fillId="0" borderId="0" xfId="10" applyNumberFormat="1" applyFont="1"/>
    <xf numFmtId="164" fontId="16" fillId="0" borderId="0" xfId="1" applyNumberFormat="1" applyFont="1" applyBorder="1" applyAlignment="1">
      <alignment horizontal="right" vertical="center"/>
    </xf>
    <xf numFmtId="177" fontId="0" fillId="0" borderId="0" xfId="0" applyNumberFormat="1"/>
    <xf numFmtId="43" fontId="5" fillId="0" borderId="0" xfId="1" applyFont="1"/>
    <xf numFmtId="14" fontId="5" fillId="0" borderId="0" xfId="0" applyNumberFormat="1" applyFont="1"/>
    <xf numFmtId="0" fontId="5" fillId="0" borderId="0" xfId="1" applyNumberFormat="1" applyFont="1"/>
    <xf numFmtId="164" fontId="7" fillId="9" borderId="0" xfId="1" applyNumberFormat="1" applyFont="1" applyFill="1"/>
    <xf numFmtId="43" fontId="5" fillId="0" borderId="0" xfId="1" applyFont="1"/>
    <xf numFmtId="164" fontId="5" fillId="0" borderId="0" xfId="1" applyNumberFormat="1" applyFont="1"/>
    <xf numFmtId="43" fontId="5" fillId="0" borderId="0" xfId="1" applyFont="1"/>
    <xf numFmtId="164" fontId="5" fillId="0" borderId="0" xfId="1" applyNumberFormat="1" applyFont="1"/>
    <xf numFmtId="43" fontId="5" fillId="0" borderId="0" xfId="1" applyFont="1"/>
    <xf numFmtId="43" fontId="5" fillId="0" borderId="0" xfId="1" applyFont="1"/>
    <xf numFmtId="164" fontId="5" fillId="0" borderId="0" xfId="1" applyNumberFormat="1" applyFont="1"/>
    <xf numFmtId="43" fontId="5" fillId="0" borderId="0" xfId="1" applyFont="1"/>
    <xf numFmtId="43" fontId="5" fillId="0" borderId="0" xfId="1" applyFont="1"/>
    <xf numFmtId="164" fontId="5" fillId="0" borderId="0" xfId="1" applyNumberFormat="1" applyFont="1"/>
    <xf numFmtId="43" fontId="5" fillId="0" borderId="0" xfId="1" applyNumberFormat="1" applyFont="1"/>
    <xf numFmtId="0" fontId="5" fillId="0" borderId="0" xfId="0" applyFont="1"/>
    <xf numFmtId="43" fontId="5" fillId="0" borderId="0" xfId="1" applyFont="1"/>
    <xf numFmtId="164" fontId="5" fillId="0" borderId="0" xfId="1" applyNumberFormat="1" applyFont="1"/>
    <xf numFmtId="0" fontId="0" fillId="0" borderId="0" xfId="0"/>
    <xf numFmtId="0" fontId="5" fillId="0" borderId="0" xfId="0" applyFont="1"/>
    <xf numFmtId="164" fontId="5" fillId="0" borderId="0" xfId="1" applyNumberFormat="1" applyFont="1"/>
    <xf numFmtId="164" fontId="5" fillId="0" borderId="0" xfId="1" applyNumberFormat="1" applyFont="1" applyFill="1"/>
    <xf numFmtId="164" fontId="0" fillId="9" borderId="0" xfId="1" applyNumberFormat="1" applyFont="1" applyFill="1"/>
    <xf numFmtId="164" fontId="17" fillId="9" borderId="0" xfId="1" applyNumberFormat="1" applyFont="1" applyFill="1"/>
    <xf numFmtId="3" fontId="0" fillId="9" borderId="0" xfId="0" applyNumberFormat="1" applyFill="1"/>
    <xf numFmtId="168" fontId="5" fillId="9" borderId="0" xfId="4" applyNumberFormat="1" applyFill="1"/>
    <xf numFmtId="178" fontId="5" fillId="9" borderId="0" xfId="4" applyNumberFormat="1" applyFill="1"/>
    <xf numFmtId="10" fontId="5" fillId="9" borderId="0" xfId="4" applyNumberFormat="1" applyFill="1"/>
    <xf numFmtId="10" fontId="5" fillId="9" borderId="0" xfId="9" applyNumberFormat="1" applyFont="1" applyFill="1"/>
    <xf numFmtId="0" fontId="5" fillId="9" borderId="0" xfId="4" applyFont="1" applyFill="1"/>
    <xf numFmtId="0" fontId="0" fillId="9" borderId="0" xfId="0" applyFill="1"/>
    <xf numFmtId="3" fontId="5" fillId="8" borderId="0" xfId="4" applyNumberFormat="1" applyFont="1" applyFill="1"/>
    <xf numFmtId="3" fontId="5" fillId="8" borderId="0" xfId="4" applyNumberFormat="1" applyFill="1"/>
    <xf numFmtId="0" fontId="0" fillId="8" borderId="0" xfId="0" applyFill="1"/>
    <xf numFmtId="9" fontId="0" fillId="0" borderId="0" xfId="3" applyFont="1"/>
    <xf numFmtId="10" fontId="0" fillId="0" borderId="0" xfId="0" applyNumberFormat="1"/>
    <xf numFmtId="0" fontId="19" fillId="12" borderId="27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horizontal="center" vertical="center" wrapText="1"/>
    </xf>
    <xf numFmtId="0" fontId="20" fillId="12" borderId="29" xfId="0" applyFont="1" applyFill="1" applyBorder="1" applyAlignment="1">
      <alignment horizontal="center" vertical="center" wrapText="1"/>
    </xf>
    <xf numFmtId="0" fontId="21" fillId="12" borderId="2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6" fontId="20" fillId="0" borderId="25" xfId="0" applyNumberFormat="1" applyFont="1" applyBorder="1" applyAlignment="1">
      <alignment horizontal="right" vertical="center" wrapText="1"/>
    </xf>
    <xf numFmtId="3" fontId="20" fillId="0" borderId="25" xfId="0" applyNumberFormat="1" applyFont="1" applyBorder="1" applyAlignment="1">
      <alignment horizontal="right" vertical="center" wrapText="1"/>
    </xf>
    <xf numFmtId="0" fontId="19" fillId="0" borderId="29" xfId="0" applyFont="1" applyBorder="1" applyAlignment="1">
      <alignment vertical="center" wrapText="1"/>
    </xf>
    <xf numFmtId="6" fontId="19" fillId="0" borderId="25" xfId="0" applyNumberFormat="1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179" fontId="20" fillId="0" borderId="25" xfId="0" applyNumberFormat="1" applyFont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5" applyAlignment="1">
      <alignment horizontal="center"/>
    </xf>
    <xf numFmtId="0" fontId="2" fillId="0" borderId="0" xfId="5"/>
    <xf numFmtId="0" fontId="5" fillId="7" borderId="0" xfId="4" applyFill="1" applyAlignment="1">
      <alignment horizontal="center"/>
    </xf>
    <xf numFmtId="0" fontId="5" fillId="0" borderId="0" xfId="4" applyFont="1" applyAlignment="1">
      <alignment horizontal="center" wrapText="1"/>
    </xf>
    <xf numFmtId="0" fontId="5" fillId="0" borderId="0" xfId="4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75" fontId="6" fillId="0" borderId="13" xfId="0" applyNumberFormat="1" applyFont="1" applyFill="1" applyBorder="1" applyAlignment="1">
      <alignment horizontal="center" wrapText="1"/>
    </xf>
    <xf numFmtId="175" fontId="6" fillId="0" borderId="4" xfId="0" applyNumberFormat="1" applyFont="1" applyFill="1" applyBorder="1" applyAlignment="1">
      <alignment horizontal="center" wrapText="1"/>
    </xf>
    <xf numFmtId="175" fontId="6" fillId="0" borderId="14" xfId="0" applyNumberFormat="1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75" fontId="6" fillId="0" borderId="13" xfId="0" applyNumberFormat="1" applyFont="1" applyBorder="1" applyAlignment="1">
      <alignment horizontal="center" wrapText="1"/>
    </xf>
    <xf numFmtId="175" fontId="6" fillId="0" borderId="26" xfId="0" applyNumberFormat="1" applyFont="1" applyBorder="1" applyAlignment="1">
      <alignment horizontal="center" wrapText="1"/>
    </xf>
    <xf numFmtId="175" fontId="6" fillId="0" borderId="19" xfId="0" applyNumberFormat="1" applyFont="1" applyBorder="1" applyAlignment="1">
      <alignment horizontal="center" wrapText="1"/>
    </xf>
    <xf numFmtId="175" fontId="6" fillId="0" borderId="5" xfId="0" applyNumberFormat="1" applyFont="1" applyBorder="1" applyAlignment="1">
      <alignment horizontal="center" wrapText="1"/>
    </xf>
    <xf numFmtId="175" fontId="6" fillId="0" borderId="20" xfId="0" applyNumberFormat="1" applyFont="1" applyBorder="1" applyAlignment="1">
      <alignment horizontal="center" wrapText="1"/>
    </xf>
  </cellXfs>
  <cellStyles count="12">
    <cellStyle name="Comma" xfId="1" builtinId="3"/>
    <cellStyle name="Comma 5 14" xfId="8" xr:uid="{002851DA-EB34-4FC1-9C8B-49990C851CB2}"/>
    <cellStyle name="Currency" xfId="10" builtinId="4"/>
    <cellStyle name="Normal" xfId="0" builtinId="0"/>
    <cellStyle name="Normal 2 2 2 2 2" xfId="4" xr:uid="{2540A714-001A-4DB5-A8D4-717ADFCC4C6A}"/>
    <cellStyle name="Normal 3" xfId="5" xr:uid="{D71B6391-4F3D-4943-8EEF-08518E69975F}"/>
    <cellStyle name="Normal 67" xfId="2" xr:uid="{B45B8227-F340-4CE2-8962-26BA30A16BDA}"/>
    <cellStyle name="Normal 67 2" xfId="11" xr:uid="{2247606D-5C9E-4423-BCDC-645BA337D89F}"/>
    <cellStyle name="Percent" xfId="3" builtinId="5"/>
    <cellStyle name="Percent 2 21" xfId="9" xr:uid="{3C5DAFE3-81C6-4526-AF2F-9F846FABFE30}"/>
    <cellStyle name="Percent 3" xfId="6" xr:uid="{6CF5DBCF-3E30-4AE1-86CC-DE113BDC33B7}"/>
    <cellStyle name="Percent 5 3" xfId="7" xr:uid="{F726A8FE-B23F-4F9C-AB0D-27182C5E535F}"/>
  </cellStyles>
  <dxfs count="0"/>
  <tableStyles count="0" defaultTableStyle="TableStyleMedium2" defaultPivotStyle="PivotStyleLight16"/>
  <colors>
    <mruColors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Avg.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Data'!$F$2:$F$133</c:f>
              <c:numCache>
                <c:formatCode>_(* #,##0_);_(* \(#,##0\);_(* "-"??_);_(@_)</c:formatCode>
                <c:ptCount val="132"/>
                <c:pt idx="0">
                  <c:v>57384584.738597549</c:v>
                </c:pt>
                <c:pt idx="1">
                  <c:v>40553587.849825546</c:v>
                </c:pt>
                <c:pt idx="2">
                  <c:v>44666305.500655547</c:v>
                </c:pt>
                <c:pt idx="3">
                  <c:v>30022874.144768063</c:v>
                </c:pt>
                <c:pt idx="4">
                  <c:v>28861956.527614366</c:v>
                </c:pt>
                <c:pt idx="5">
                  <c:v>26414474.799878418</c:v>
                </c:pt>
                <c:pt idx="6">
                  <c:v>23409506.240725413</c:v>
                </c:pt>
                <c:pt idx="7">
                  <c:v>25673258.618967369</c:v>
                </c:pt>
                <c:pt idx="8">
                  <c:v>23838759.547277104</c:v>
                </c:pt>
                <c:pt idx="9">
                  <c:v>33191188.774149258</c:v>
                </c:pt>
                <c:pt idx="10">
                  <c:v>33104027.677154254</c:v>
                </c:pt>
                <c:pt idx="11">
                  <c:v>45536363.42434068</c:v>
                </c:pt>
                <c:pt idx="12">
                  <c:v>48867273.405494481</c:v>
                </c:pt>
                <c:pt idx="13">
                  <c:v>41826008.825813353</c:v>
                </c:pt>
                <c:pt idx="14">
                  <c:v>35543875.290557377</c:v>
                </c:pt>
                <c:pt idx="15">
                  <c:v>26863853.86625072</c:v>
                </c:pt>
                <c:pt idx="16">
                  <c:v>27182068.705906127</c:v>
                </c:pt>
                <c:pt idx="17">
                  <c:v>22617884.651861776</c:v>
                </c:pt>
                <c:pt idx="18">
                  <c:v>28346706.597320314</c:v>
                </c:pt>
                <c:pt idx="19">
                  <c:v>26165171.916997604</c:v>
                </c:pt>
                <c:pt idx="20">
                  <c:v>24462508.670338754</c:v>
                </c:pt>
                <c:pt idx="21">
                  <c:v>29868263.367767923</c:v>
                </c:pt>
                <c:pt idx="22">
                  <c:v>37245565.765060797</c:v>
                </c:pt>
                <c:pt idx="23">
                  <c:v>46933284.180028334</c:v>
                </c:pt>
                <c:pt idx="24">
                  <c:v>52668017.393323421</c:v>
                </c:pt>
                <c:pt idx="25">
                  <c:v>39659635.933783688</c:v>
                </c:pt>
                <c:pt idx="26">
                  <c:v>41454230.946528383</c:v>
                </c:pt>
                <c:pt idx="27">
                  <c:v>31137297.496341914</c:v>
                </c:pt>
                <c:pt idx="28">
                  <c:v>25546601.50336092</c:v>
                </c:pt>
                <c:pt idx="29">
                  <c:v>23607281.053891569</c:v>
                </c:pt>
                <c:pt idx="30">
                  <c:v>27674057.002183232</c:v>
                </c:pt>
                <c:pt idx="31">
                  <c:v>26079644.721337143</c:v>
                </c:pt>
                <c:pt idx="32">
                  <c:v>23403016.231981173</c:v>
                </c:pt>
                <c:pt idx="33">
                  <c:v>29671559.213167116</c:v>
                </c:pt>
                <c:pt idx="34">
                  <c:v>34483426.599444464</c:v>
                </c:pt>
                <c:pt idx="35">
                  <c:v>44820886.139753386</c:v>
                </c:pt>
                <c:pt idx="36">
                  <c:v>44087289.164854534</c:v>
                </c:pt>
                <c:pt idx="37">
                  <c:v>39119213.681232244</c:v>
                </c:pt>
                <c:pt idx="38">
                  <c:v>35786704.426676922</c:v>
                </c:pt>
                <c:pt idx="39">
                  <c:v>30167442.240411032</c:v>
                </c:pt>
                <c:pt idx="40">
                  <c:v>26524654.958384875</c:v>
                </c:pt>
                <c:pt idx="41">
                  <c:v>25849968.26188796</c:v>
                </c:pt>
                <c:pt idx="42">
                  <c:v>27576657.898237556</c:v>
                </c:pt>
                <c:pt idx="43">
                  <c:v>26763573.194316972</c:v>
                </c:pt>
                <c:pt idx="44">
                  <c:v>25958395.023996331</c:v>
                </c:pt>
                <c:pt idx="45">
                  <c:v>30128453.119822662</c:v>
                </c:pt>
                <c:pt idx="46">
                  <c:v>35574548.076839074</c:v>
                </c:pt>
                <c:pt idx="47">
                  <c:v>42333849.624637283</c:v>
                </c:pt>
                <c:pt idx="48">
                  <c:v>46802290.743521035</c:v>
                </c:pt>
                <c:pt idx="49">
                  <c:v>40863095.00859201</c:v>
                </c:pt>
                <c:pt idx="50">
                  <c:v>39346730.338868059</c:v>
                </c:pt>
                <c:pt idx="51">
                  <c:v>32944162.958687931</c:v>
                </c:pt>
                <c:pt idx="52">
                  <c:v>27766964.447268263</c:v>
                </c:pt>
                <c:pt idx="53">
                  <c:v>25840244.568076152</c:v>
                </c:pt>
                <c:pt idx="54">
                  <c:v>26930561.022201441</c:v>
                </c:pt>
                <c:pt idx="55">
                  <c:v>26324433.400251023</c:v>
                </c:pt>
                <c:pt idx="56">
                  <c:v>25462329.007481307</c:v>
                </c:pt>
                <c:pt idx="57">
                  <c:v>30160943.961061317</c:v>
                </c:pt>
                <c:pt idx="58">
                  <c:v>37916958.553996116</c:v>
                </c:pt>
                <c:pt idx="59">
                  <c:v>46187740.273185141</c:v>
                </c:pt>
                <c:pt idx="60">
                  <c:v>50249465.102442041</c:v>
                </c:pt>
                <c:pt idx="61">
                  <c:v>43359119.772431113</c:v>
                </c:pt>
                <c:pt idx="62">
                  <c:v>41634203.494509347</c:v>
                </c:pt>
                <c:pt idx="63">
                  <c:v>34196127.793878622</c:v>
                </c:pt>
                <c:pt idx="64">
                  <c:v>27841028.671373781</c:v>
                </c:pt>
                <c:pt idx="65">
                  <c:v>25083997.255859602</c:v>
                </c:pt>
                <c:pt idx="66">
                  <c:v>25424527.828515373</c:v>
                </c:pt>
                <c:pt idx="67">
                  <c:v>25516070.904535916</c:v>
                </c:pt>
                <c:pt idx="68">
                  <c:v>25813106.5302893</c:v>
                </c:pt>
                <c:pt idx="69">
                  <c:v>30474157.650885023</c:v>
                </c:pt>
                <c:pt idx="70">
                  <c:v>36154880.29944291</c:v>
                </c:pt>
                <c:pt idx="71">
                  <c:v>42622164.832981981</c:v>
                </c:pt>
                <c:pt idx="72">
                  <c:v>48025945.631115839</c:v>
                </c:pt>
                <c:pt idx="73">
                  <c:v>42659400.830990404</c:v>
                </c:pt>
                <c:pt idx="74">
                  <c:v>39849301.839030221</c:v>
                </c:pt>
                <c:pt idx="75">
                  <c:v>31945268.362962853</c:v>
                </c:pt>
                <c:pt idx="76">
                  <c:v>26198476.047441423</c:v>
                </c:pt>
                <c:pt idx="77">
                  <c:v>24492358.117568251</c:v>
                </c:pt>
                <c:pt idx="78">
                  <c:v>26046889.93465146</c:v>
                </c:pt>
                <c:pt idx="79">
                  <c:v>26185942.874170166</c:v>
                </c:pt>
                <c:pt idx="80">
                  <c:v>25576570.706485815</c:v>
                </c:pt>
                <c:pt idx="81">
                  <c:v>28365913.722983588</c:v>
                </c:pt>
                <c:pt idx="82">
                  <c:v>31640826.995899595</c:v>
                </c:pt>
                <c:pt idx="83">
                  <c:v>36984501.02510073</c:v>
                </c:pt>
                <c:pt idx="84">
                  <c:v>41853574.713372454</c:v>
                </c:pt>
                <c:pt idx="85">
                  <c:v>38728356.319304727</c:v>
                </c:pt>
                <c:pt idx="86">
                  <c:v>36763781.514471635</c:v>
                </c:pt>
                <c:pt idx="87">
                  <c:v>30904044.045612264</c:v>
                </c:pt>
                <c:pt idx="88">
                  <c:v>26428034.731526289</c:v>
                </c:pt>
                <c:pt idx="89">
                  <c:v>25473713.696905319</c:v>
                </c:pt>
                <c:pt idx="90">
                  <c:v>27796810.472954385</c:v>
                </c:pt>
                <c:pt idx="91">
                  <c:v>27179397.864832554</c:v>
                </c:pt>
                <c:pt idx="92">
                  <c:v>25075211.378019854</c:v>
                </c:pt>
                <c:pt idx="93">
                  <c:v>26532397.107703798</c:v>
                </c:pt>
                <c:pt idx="94">
                  <c:v>30358337.192644782</c:v>
                </c:pt>
                <c:pt idx="95">
                  <c:v>39530632.879965276</c:v>
                </c:pt>
                <c:pt idx="96">
                  <c:v>40668462.109549597</c:v>
                </c:pt>
                <c:pt idx="97">
                  <c:v>35838305.304811656</c:v>
                </c:pt>
                <c:pt idx="98">
                  <c:v>36985456.56720379</c:v>
                </c:pt>
                <c:pt idx="99">
                  <c:v>29595443.427143298</c:v>
                </c:pt>
                <c:pt idx="100">
                  <c:v>25691614.153204672</c:v>
                </c:pt>
                <c:pt idx="101">
                  <c:v>23939365.636191379</c:v>
                </c:pt>
                <c:pt idx="102">
                  <c:v>25933968.126839153</c:v>
                </c:pt>
                <c:pt idx="103">
                  <c:v>25028093.165167436</c:v>
                </c:pt>
                <c:pt idx="104">
                  <c:v>24424614.655862503</c:v>
                </c:pt>
                <c:pt idx="105">
                  <c:v>26911812.281525332</c:v>
                </c:pt>
                <c:pt idx="106">
                  <c:v>33553300.396891382</c:v>
                </c:pt>
                <c:pt idx="107">
                  <c:v>44463964.903824657</c:v>
                </c:pt>
                <c:pt idx="108">
                  <c:v>45880012.482495591</c:v>
                </c:pt>
                <c:pt idx="109">
                  <c:v>37809964.571011797</c:v>
                </c:pt>
                <c:pt idx="110">
                  <c:v>36916486.736509435</c:v>
                </c:pt>
                <c:pt idx="111">
                  <c:v>32060943.701314684</c:v>
                </c:pt>
                <c:pt idx="112">
                  <c:v>26314796.515882425</c:v>
                </c:pt>
                <c:pt idx="113">
                  <c:v>26456342.620542079</c:v>
                </c:pt>
                <c:pt idx="114">
                  <c:v>30173052.301712304</c:v>
                </c:pt>
                <c:pt idx="115">
                  <c:v>28967855.979689192</c:v>
                </c:pt>
                <c:pt idx="116">
                  <c:v>25821940.611272778</c:v>
                </c:pt>
                <c:pt idx="117">
                  <c:v>30041006.102256127</c:v>
                </c:pt>
                <c:pt idx="118">
                  <c:v>35687273.564413585</c:v>
                </c:pt>
                <c:pt idx="119">
                  <c:v>41389521.107773468</c:v>
                </c:pt>
                <c:pt idx="120">
                  <c:v>46609467.029083468</c:v>
                </c:pt>
                <c:pt idx="121">
                  <c:v>40518590.669083469</c:v>
                </c:pt>
                <c:pt idx="122">
                  <c:v>38295237.439083472</c:v>
                </c:pt>
                <c:pt idx="123">
                  <c:v>32064715.489083473</c:v>
                </c:pt>
                <c:pt idx="124">
                  <c:v>26805282.439083476</c:v>
                </c:pt>
                <c:pt idx="125">
                  <c:v>25761106.719083473</c:v>
                </c:pt>
                <c:pt idx="126">
                  <c:v>29891525.479083475</c:v>
                </c:pt>
                <c:pt idx="127">
                  <c:v>27325099.029083475</c:v>
                </c:pt>
                <c:pt idx="128">
                  <c:v>24431668.699083474</c:v>
                </c:pt>
                <c:pt idx="129">
                  <c:v>27845510.669083472</c:v>
                </c:pt>
                <c:pt idx="130">
                  <c:v>36770074.299083471</c:v>
                </c:pt>
                <c:pt idx="131">
                  <c:v>41163047.259083472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74-4063-B51A-8B92CA4E1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Consumption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'Monthly Data'!$K$1</c:f>
              <c:strCache>
                <c:ptCount val="1"/>
                <c:pt idx="0">
                  <c:v> GS_lt_50_Customers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Data'!$K$2:$K$121</c:f>
              <c:numCache>
                <c:formatCode>_(* #,##0_);_(* \(#,##0\);_(* "-"??_);_(@_)</c:formatCode>
                <c:ptCount val="120"/>
                <c:pt idx="0">
                  <c:v>3911</c:v>
                </c:pt>
                <c:pt idx="1">
                  <c:v>3911</c:v>
                </c:pt>
                <c:pt idx="2">
                  <c:v>3911</c:v>
                </c:pt>
                <c:pt idx="3">
                  <c:v>3911</c:v>
                </c:pt>
                <c:pt idx="4">
                  <c:v>3911</c:v>
                </c:pt>
                <c:pt idx="5">
                  <c:v>3911</c:v>
                </c:pt>
                <c:pt idx="6">
                  <c:v>3911</c:v>
                </c:pt>
                <c:pt idx="7">
                  <c:v>3911</c:v>
                </c:pt>
                <c:pt idx="8">
                  <c:v>3911</c:v>
                </c:pt>
                <c:pt idx="9">
                  <c:v>3911</c:v>
                </c:pt>
                <c:pt idx="10">
                  <c:v>3911</c:v>
                </c:pt>
                <c:pt idx="11">
                  <c:v>3911</c:v>
                </c:pt>
                <c:pt idx="12">
                  <c:v>3920</c:v>
                </c:pt>
                <c:pt idx="13">
                  <c:v>3920</c:v>
                </c:pt>
                <c:pt idx="14">
                  <c:v>3920</c:v>
                </c:pt>
                <c:pt idx="15">
                  <c:v>3920</c:v>
                </c:pt>
                <c:pt idx="16">
                  <c:v>3920</c:v>
                </c:pt>
                <c:pt idx="17">
                  <c:v>3920</c:v>
                </c:pt>
                <c:pt idx="18">
                  <c:v>3920</c:v>
                </c:pt>
                <c:pt idx="19">
                  <c:v>3920</c:v>
                </c:pt>
                <c:pt idx="20">
                  <c:v>3920</c:v>
                </c:pt>
                <c:pt idx="21">
                  <c:v>3920</c:v>
                </c:pt>
                <c:pt idx="22">
                  <c:v>3920</c:v>
                </c:pt>
                <c:pt idx="23">
                  <c:v>3920</c:v>
                </c:pt>
                <c:pt idx="24">
                  <c:v>3940</c:v>
                </c:pt>
                <c:pt idx="25">
                  <c:v>3940</c:v>
                </c:pt>
                <c:pt idx="26">
                  <c:v>3940</c:v>
                </c:pt>
                <c:pt idx="27">
                  <c:v>3940</c:v>
                </c:pt>
                <c:pt idx="28">
                  <c:v>3940</c:v>
                </c:pt>
                <c:pt idx="29">
                  <c:v>3940</c:v>
                </c:pt>
                <c:pt idx="30">
                  <c:v>3940</c:v>
                </c:pt>
                <c:pt idx="31">
                  <c:v>3940</c:v>
                </c:pt>
                <c:pt idx="32">
                  <c:v>3940</c:v>
                </c:pt>
                <c:pt idx="33">
                  <c:v>3940</c:v>
                </c:pt>
                <c:pt idx="34">
                  <c:v>3940</c:v>
                </c:pt>
                <c:pt idx="35">
                  <c:v>3940</c:v>
                </c:pt>
                <c:pt idx="36">
                  <c:v>3938</c:v>
                </c:pt>
                <c:pt idx="37">
                  <c:v>3938</c:v>
                </c:pt>
                <c:pt idx="38">
                  <c:v>3938</c:v>
                </c:pt>
                <c:pt idx="39">
                  <c:v>3909</c:v>
                </c:pt>
                <c:pt idx="40">
                  <c:v>3909</c:v>
                </c:pt>
                <c:pt idx="41">
                  <c:v>3909</c:v>
                </c:pt>
                <c:pt idx="42">
                  <c:v>3917</c:v>
                </c:pt>
                <c:pt idx="43">
                  <c:v>3917</c:v>
                </c:pt>
                <c:pt idx="44">
                  <c:v>3917</c:v>
                </c:pt>
                <c:pt idx="45">
                  <c:v>3917</c:v>
                </c:pt>
                <c:pt idx="46">
                  <c:v>3917</c:v>
                </c:pt>
                <c:pt idx="47">
                  <c:v>3917</c:v>
                </c:pt>
                <c:pt idx="48">
                  <c:v>3954</c:v>
                </c:pt>
                <c:pt idx="49">
                  <c:v>3954</c:v>
                </c:pt>
                <c:pt idx="50">
                  <c:v>3954</c:v>
                </c:pt>
                <c:pt idx="51">
                  <c:v>3948</c:v>
                </c:pt>
                <c:pt idx="52">
                  <c:v>3948</c:v>
                </c:pt>
                <c:pt idx="53">
                  <c:v>3948</c:v>
                </c:pt>
                <c:pt idx="54">
                  <c:v>3957</c:v>
                </c:pt>
                <c:pt idx="55">
                  <c:v>3957</c:v>
                </c:pt>
                <c:pt idx="56">
                  <c:v>3957</c:v>
                </c:pt>
                <c:pt idx="57">
                  <c:v>3956</c:v>
                </c:pt>
                <c:pt idx="58">
                  <c:v>3956</c:v>
                </c:pt>
                <c:pt idx="59">
                  <c:v>3956</c:v>
                </c:pt>
                <c:pt idx="60">
                  <c:v>3985</c:v>
                </c:pt>
                <c:pt idx="61">
                  <c:v>3985</c:v>
                </c:pt>
                <c:pt idx="62">
                  <c:v>3985</c:v>
                </c:pt>
                <c:pt idx="63">
                  <c:v>3986</c:v>
                </c:pt>
                <c:pt idx="64">
                  <c:v>3986</c:v>
                </c:pt>
                <c:pt idx="65">
                  <c:v>3986</c:v>
                </c:pt>
                <c:pt idx="66">
                  <c:v>3987</c:v>
                </c:pt>
                <c:pt idx="67">
                  <c:v>3987</c:v>
                </c:pt>
                <c:pt idx="68">
                  <c:v>3987</c:v>
                </c:pt>
                <c:pt idx="69">
                  <c:v>3996</c:v>
                </c:pt>
                <c:pt idx="70">
                  <c:v>3996</c:v>
                </c:pt>
                <c:pt idx="71">
                  <c:v>3996</c:v>
                </c:pt>
                <c:pt idx="72">
                  <c:v>4004</c:v>
                </c:pt>
                <c:pt idx="73">
                  <c:v>4004</c:v>
                </c:pt>
                <c:pt idx="74">
                  <c:v>4004</c:v>
                </c:pt>
                <c:pt idx="75">
                  <c:v>4012</c:v>
                </c:pt>
                <c:pt idx="76">
                  <c:v>4012</c:v>
                </c:pt>
                <c:pt idx="77">
                  <c:v>4012</c:v>
                </c:pt>
                <c:pt idx="78">
                  <c:v>4012</c:v>
                </c:pt>
                <c:pt idx="79">
                  <c:v>4012</c:v>
                </c:pt>
                <c:pt idx="80">
                  <c:v>4012</c:v>
                </c:pt>
                <c:pt idx="81">
                  <c:v>4032</c:v>
                </c:pt>
                <c:pt idx="82">
                  <c:v>4032</c:v>
                </c:pt>
                <c:pt idx="83">
                  <c:v>4032</c:v>
                </c:pt>
                <c:pt idx="84">
                  <c:v>4055</c:v>
                </c:pt>
                <c:pt idx="85">
                  <c:v>4055</c:v>
                </c:pt>
                <c:pt idx="86">
                  <c:v>4055</c:v>
                </c:pt>
                <c:pt idx="87">
                  <c:v>4048</c:v>
                </c:pt>
                <c:pt idx="88">
                  <c:v>4048</c:v>
                </c:pt>
                <c:pt idx="89">
                  <c:v>4048</c:v>
                </c:pt>
                <c:pt idx="90">
                  <c:v>4053</c:v>
                </c:pt>
                <c:pt idx="91">
                  <c:v>4053</c:v>
                </c:pt>
                <c:pt idx="92">
                  <c:v>4053</c:v>
                </c:pt>
                <c:pt idx="93">
                  <c:v>4047</c:v>
                </c:pt>
                <c:pt idx="94">
                  <c:v>4047</c:v>
                </c:pt>
                <c:pt idx="95">
                  <c:v>4047</c:v>
                </c:pt>
                <c:pt idx="96">
                  <c:v>4052</c:v>
                </c:pt>
                <c:pt idx="97">
                  <c:v>4052</c:v>
                </c:pt>
                <c:pt idx="98">
                  <c:v>4052</c:v>
                </c:pt>
                <c:pt idx="99">
                  <c:v>4052</c:v>
                </c:pt>
                <c:pt idx="100">
                  <c:v>4052</c:v>
                </c:pt>
                <c:pt idx="101">
                  <c:v>4052</c:v>
                </c:pt>
                <c:pt idx="102">
                  <c:v>4080</c:v>
                </c:pt>
                <c:pt idx="103">
                  <c:v>4080</c:v>
                </c:pt>
                <c:pt idx="104">
                  <c:v>4080</c:v>
                </c:pt>
                <c:pt idx="105">
                  <c:v>4100</c:v>
                </c:pt>
                <c:pt idx="106">
                  <c:v>4100</c:v>
                </c:pt>
                <c:pt idx="107">
                  <c:v>4100</c:v>
                </c:pt>
                <c:pt idx="108">
                  <c:v>4111</c:v>
                </c:pt>
                <c:pt idx="109">
                  <c:v>4111</c:v>
                </c:pt>
                <c:pt idx="110">
                  <c:v>4111</c:v>
                </c:pt>
                <c:pt idx="111">
                  <c:v>4135</c:v>
                </c:pt>
                <c:pt idx="112">
                  <c:v>4135</c:v>
                </c:pt>
                <c:pt idx="113">
                  <c:v>4135</c:v>
                </c:pt>
                <c:pt idx="114">
                  <c:v>4135</c:v>
                </c:pt>
                <c:pt idx="115">
                  <c:v>4135</c:v>
                </c:pt>
                <c:pt idx="116">
                  <c:v>4135</c:v>
                </c:pt>
                <c:pt idx="117">
                  <c:v>4146</c:v>
                </c:pt>
                <c:pt idx="118">
                  <c:v>4146</c:v>
                </c:pt>
                <c:pt idx="119">
                  <c:v>4146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3D42-41A5-955B-D2D8704E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D42-41A5-955B-D2D8704E43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D42-41A5-955B-D2D8704E43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D42-41A5-955B-D2D8704E43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D42-41A5-955B-D2D8704E430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D42-41A5-955B-D2D8704E430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D42-41A5-955B-D2D8704E430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D42-41A5-955B-D2D8704E430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D42-41A5-955B-D2D8704E430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D42-41A5-955B-D2D8704E430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D42-41A5-955B-D2D8704E4304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D42-41A5-955B-D2D8704E430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D42-41A5-955B-D2D8704E430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D42-41A5-955B-D2D8704E430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D42-41A5-955B-D2D8704E430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D42-41A5-955B-D2D8704E430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D42-41A5-955B-D2D8704E4304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'Monthly Data'!$L$1</c:f>
              <c:strCache>
                <c:ptCount val="1"/>
                <c:pt idx="0">
                  <c:v> GS_gt_50_kWh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Data'!$L$2:$L$121</c:f>
              <c:numCache>
                <c:formatCode>_(* #,##0.00_);_(* \(#,##0.00\);_(* "-"??_);_(@_)</c:formatCode>
                <c:ptCount val="120"/>
                <c:pt idx="0">
                  <c:v>35174335.885705493</c:v>
                </c:pt>
                <c:pt idx="1">
                  <c:v>37185158.091851048</c:v>
                </c:pt>
                <c:pt idx="2">
                  <c:v>34347654.174380973</c:v>
                </c:pt>
                <c:pt idx="3">
                  <c:v>34549169.411848828</c:v>
                </c:pt>
                <c:pt idx="4">
                  <c:v>26901953.35001076</c:v>
                </c:pt>
                <c:pt idx="5">
                  <c:v>28321783.307333384</c:v>
                </c:pt>
                <c:pt idx="6">
                  <c:v>31791456.590397708</c:v>
                </c:pt>
                <c:pt idx="7">
                  <c:v>30246386.037029769</c:v>
                </c:pt>
                <c:pt idx="8">
                  <c:v>30777533.123830311</c:v>
                </c:pt>
                <c:pt idx="9">
                  <c:v>29658767.158616759</c:v>
                </c:pt>
                <c:pt idx="10">
                  <c:v>33178865.567170732</c:v>
                </c:pt>
                <c:pt idx="11">
                  <c:v>37791038.241603076</c:v>
                </c:pt>
                <c:pt idx="12">
                  <c:v>38633234.025442451</c:v>
                </c:pt>
                <c:pt idx="13">
                  <c:v>33593737.172821701</c:v>
                </c:pt>
                <c:pt idx="14">
                  <c:v>33211471.811866377</c:v>
                </c:pt>
                <c:pt idx="15">
                  <c:v>31018620.814121254</c:v>
                </c:pt>
                <c:pt idx="16">
                  <c:v>29670955.487265714</c:v>
                </c:pt>
                <c:pt idx="17">
                  <c:v>31001959.565862857</c:v>
                </c:pt>
                <c:pt idx="18">
                  <c:v>31325060.350372702</c:v>
                </c:pt>
                <c:pt idx="19">
                  <c:v>31800578.938314978</c:v>
                </c:pt>
                <c:pt idx="20">
                  <c:v>28426840.026063103</c:v>
                </c:pt>
                <c:pt idx="21">
                  <c:v>28464080.434964269</c:v>
                </c:pt>
                <c:pt idx="22">
                  <c:v>30323746.156694569</c:v>
                </c:pt>
                <c:pt idx="23">
                  <c:v>34864468.122738294</c:v>
                </c:pt>
                <c:pt idx="24">
                  <c:v>35662398.016608715</c:v>
                </c:pt>
                <c:pt idx="25">
                  <c:v>37508267.311465755</c:v>
                </c:pt>
                <c:pt idx="26">
                  <c:v>34565510.86899212</c:v>
                </c:pt>
                <c:pt idx="27">
                  <c:v>31027696.269299895</c:v>
                </c:pt>
                <c:pt idx="28">
                  <c:v>29252031.353753202</c:v>
                </c:pt>
                <c:pt idx="29">
                  <c:v>29011847.934925426</c:v>
                </c:pt>
                <c:pt idx="30">
                  <c:v>32539288.250586111</c:v>
                </c:pt>
                <c:pt idx="31">
                  <c:v>30951242.248781227</c:v>
                </c:pt>
                <c:pt idx="32">
                  <c:v>30484897.119494628</c:v>
                </c:pt>
                <c:pt idx="33">
                  <c:v>28295982.814853229</c:v>
                </c:pt>
                <c:pt idx="34">
                  <c:v>30716927.280034192</c:v>
                </c:pt>
                <c:pt idx="35">
                  <c:v>32950988.719982892</c:v>
                </c:pt>
                <c:pt idx="36">
                  <c:v>36066520.297462687</c:v>
                </c:pt>
                <c:pt idx="37">
                  <c:v>33336506.871762816</c:v>
                </c:pt>
                <c:pt idx="38">
                  <c:v>32947733.97095241</c:v>
                </c:pt>
                <c:pt idx="39">
                  <c:v>29122570.031087972</c:v>
                </c:pt>
                <c:pt idx="40">
                  <c:v>29572265.598022848</c:v>
                </c:pt>
                <c:pt idx="41">
                  <c:v>29297025.198399115</c:v>
                </c:pt>
                <c:pt idx="42">
                  <c:v>31244905.756138891</c:v>
                </c:pt>
                <c:pt idx="43">
                  <c:v>30008341.703317862</c:v>
                </c:pt>
                <c:pt idx="44">
                  <c:v>28535808.50061851</c:v>
                </c:pt>
                <c:pt idx="45">
                  <c:v>29179801.117395923</c:v>
                </c:pt>
                <c:pt idx="46">
                  <c:v>31148113.218187049</c:v>
                </c:pt>
                <c:pt idx="47">
                  <c:v>33457226.831661951</c:v>
                </c:pt>
                <c:pt idx="48">
                  <c:v>35976573.813757844</c:v>
                </c:pt>
                <c:pt idx="49">
                  <c:v>31891241.742830921</c:v>
                </c:pt>
                <c:pt idx="50">
                  <c:v>32645465.677217547</c:v>
                </c:pt>
                <c:pt idx="51">
                  <c:v>30585690.4139832</c:v>
                </c:pt>
                <c:pt idx="52">
                  <c:v>27657718.26883382</c:v>
                </c:pt>
                <c:pt idx="53">
                  <c:v>27057003.58305135</c:v>
                </c:pt>
                <c:pt idx="54">
                  <c:v>29159488.320412271</c:v>
                </c:pt>
                <c:pt idx="55">
                  <c:v>29151433.569025677</c:v>
                </c:pt>
                <c:pt idx="56">
                  <c:v>27938646.800186019</c:v>
                </c:pt>
                <c:pt idx="57">
                  <c:v>30084132.665918387</c:v>
                </c:pt>
                <c:pt idx="58">
                  <c:v>33465705.347606603</c:v>
                </c:pt>
                <c:pt idx="59">
                  <c:v>36320546.00320638</c:v>
                </c:pt>
                <c:pt idx="60">
                  <c:v>37824332.456469558</c:v>
                </c:pt>
                <c:pt idx="61">
                  <c:v>33982095.533818133</c:v>
                </c:pt>
                <c:pt idx="62">
                  <c:v>36090706.761883967</c:v>
                </c:pt>
                <c:pt idx="63">
                  <c:v>30998705.850172173</c:v>
                </c:pt>
                <c:pt idx="64">
                  <c:v>29077828.031337366</c:v>
                </c:pt>
                <c:pt idx="65">
                  <c:v>27920269.231459297</c:v>
                </c:pt>
                <c:pt idx="66">
                  <c:v>27860486.925324831</c:v>
                </c:pt>
                <c:pt idx="67">
                  <c:v>27969559.419198349</c:v>
                </c:pt>
                <c:pt idx="68">
                  <c:v>28259066.069258932</c:v>
                </c:pt>
                <c:pt idx="69">
                  <c:v>30650228.528282408</c:v>
                </c:pt>
                <c:pt idx="70">
                  <c:v>32624106.072655495</c:v>
                </c:pt>
                <c:pt idx="71">
                  <c:v>34752028.161274001</c:v>
                </c:pt>
                <c:pt idx="72">
                  <c:v>37151226.00113786</c:v>
                </c:pt>
                <c:pt idx="73">
                  <c:v>34029362.201537922</c:v>
                </c:pt>
                <c:pt idx="74">
                  <c:v>34772180.453177564</c:v>
                </c:pt>
                <c:pt idx="75">
                  <c:v>28869057.523803413</c:v>
                </c:pt>
                <c:pt idx="76">
                  <c:v>27546876.457056116</c:v>
                </c:pt>
                <c:pt idx="77">
                  <c:v>27143762.528781489</c:v>
                </c:pt>
                <c:pt idx="78">
                  <c:v>28513321.914981727</c:v>
                </c:pt>
                <c:pt idx="79">
                  <c:v>27800129.374247089</c:v>
                </c:pt>
                <c:pt idx="80">
                  <c:v>27586014.300152719</c:v>
                </c:pt>
                <c:pt idx="81">
                  <c:v>28180179.325923011</c:v>
                </c:pt>
                <c:pt idx="82">
                  <c:v>29535179.096457187</c:v>
                </c:pt>
                <c:pt idx="83">
                  <c:v>31672344.136065371</c:v>
                </c:pt>
                <c:pt idx="84">
                  <c:v>34463637.435847543</c:v>
                </c:pt>
                <c:pt idx="85">
                  <c:v>31642636.084239524</c:v>
                </c:pt>
                <c:pt idx="86">
                  <c:v>31545143.069663849</c:v>
                </c:pt>
                <c:pt idx="87">
                  <c:v>28057902.761508156</c:v>
                </c:pt>
                <c:pt idx="88">
                  <c:v>26463366.651918966</c:v>
                </c:pt>
                <c:pt idx="89">
                  <c:v>26486150.076166298</c:v>
                </c:pt>
                <c:pt idx="90">
                  <c:v>28337127.955361649</c:v>
                </c:pt>
                <c:pt idx="91">
                  <c:v>28853298.381097414</c:v>
                </c:pt>
                <c:pt idx="92">
                  <c:v>26583230.017995082</c:v>
                </c:pt>
                <c:pt idx="93">
                  <c:v>27189487.124417316</c:v>
                </c:pt>
                <c:pt idx="94">
                  <c:v>28512555.759896304</c:v>
                </c:pt>
                <c:pt idx="95">
                  <c:v>32089981.034069311</c:v>
                </c:pt>
                <c:pt idx="96">
                  <c:v>32605346.748568937</c:v>
                </c:pt>
                <c:pt idx="97">
                  <c:v>29628301.685792487</c:v>
                </c:pt>
                <c:pt idx="98">
                  <c:v>32296856.777361013</c:v>
                </c:pt>
                <c:pt idx="99">
                  <c:v>26954451.815236881</c:v>
                </c:pt>
                <c:pt idx="100">
                  <c:v>26098101.681442216</c:v>
                </c:pt>
                <c:pt idx="101">
                  <c:v>25695923.560246497</c:v>
                </c:pt>
                <c:pt idx="102">
                  <c:v>28705770.325291783</c:v>
                </c:pt>
                <c:pt idx="103">
                  <c:v>28455777.023806155</c:v>
                </c:pt>
                <c:pt idx="104">
                  <c:v>27847918.014235981</c:v>
                </c:pt>
                <c:pt idx="105">
                  <c:v>28379622.601520408</c:v>
                </c:pt>
                <c:pt idx="106">
                  <c:v>30967881.518586181</c:v>
                </c:pt>
                <c:pt idx="107">
                  <c:v>34731435.156052463</c:v>
                </c:pt>
                <c:pt idx="108">
                  <c:v>35412999.449903227</c:v>
                </c:pt>
                <c:pt idx="109">
                  <c:v>30967285.122607682</c:v>
                </c:pt>
                <c:pt idx="110">
                  <c:v>32026897.594194725</c:v>
                </c:pt>
                <c:pt idx="111">
                  <c:v>28915892.91626839</c:v>
                </c:pt>
                <c:pt idx="112">
                  <c:v>27583041.481710307</c:v>
                </c:pt>
                <c:pt idx="113">
                  <c:v>27322389.893385421</c:v>
                </c:pt>
                <c:pt idx="114">
                  <c:v>29907288.116602711</c:v>
                </c:pt>
                <c:pt idx="115">
                  <c:v>29368453.399217535</c:v>
                </c:pt>
                <c:pt idx="116">
                  <c:v>27031779.650758974</c:v>
                </c:pt>
                <c:pt idx="117">
                  <c:v>28708830.983670939</c:v>
                </c:pt>
                <c:pt idx="118">
                  <c:v>30776403.025795076</c:v>
                </c:pt>
                <c:pt idx="119">
                  <c:v>32533317.938790657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67F0-4DF2-A7B0-5BA721595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F0-4DF2-A7B0-5BA721595F3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7F0-4DF2-A7B0-5BA721595F3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7F0-4DF2-A7B0-5BA721595F3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7F0-4DF2-A7B0-5BA721595F3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F0-4DF2-A7B0-5BA721595F32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7F0-4DF2-A7B0-5BA721595F32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7F0-4DF2-A7B0-5BA721595F32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7F0-4DF2-A7B0-5BA721595F32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7F0-4DF2-A7B0-5BA721595F32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F0-4DF2-A7B0-5BA721595F32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7F0-4DF2-A7B0-5BA721595F32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7F0-4DF2-A7B0-5BA721595F32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7F0-4DF2-A7B0-5BA721595F32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7F0-4DF2-A7B0-5BA721595F32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7F0-4DF2-A7B0-5BA721595F32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7F0-4DF2-A7B0-5BA721595F32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7"/>
          <c:order val="7"/>
          <c:tx>
            <c:strRef>
              <c:f>'Monthly Data'!$O$1</c:f>
              <c:strCache>
                <c:ptCount val="1"/>
                <c:pt idx="0">
                  <c:v> GS_gt_50_kW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Data'!$O$2:$O$121</c:f>
              <c:numCache>
                <c:formatCode>_(* #,##0.00_);_(* \(#,##0.00\);_(* "-"??_);_(@_)</c:formatCode>
                <c:ptCount val="120"/>
                <c:pt idx="0">
                  <c:v>87409.75</c:v>
                </c:pt>
                <c:pt idx="1">
                  <c:v>88281.78</c:v>
                </c:pt>
                <c:pt idx="2">
                  <c:v>85066.180000000008</c:v>
                </c:pt>
                <c:pt idx="3">
                  <c:v>81392.710000000006</c:v>
                </c:pt>
                <c:pt idx="4">
                  <c:v>76291.17</c:v>
                </c:pt>
                <c:pt idx="5">
                  <c:v>74452.81</c:v>
                </c:pt>
                <c:pt idx="6">
                  <c:v>83616.75</c:v>
                </c:pt>
                <c:pt idx="7">
                  <c:v>76840.33</c:v>
                </c:pt>
                <c:pt idx="8">
                  <c:v>76928.369999999908</c:v>
                </c:pt>
                <c:pt idx="9">
                  <c:v>77190.789999999994</c:v>
                </c:pt>
                <c:pt idx="10">
                  <c:v>77106.840000000011</c:v>
                </c:pt>
                <c:pt idx="11">
                  <c:v>82975.520000000106</c:v>
                </c:pt>
                <c:pt idx="12">
                  <c:v>85714.11</c:v>
                </c:pt>
                <c:pt idx="13">
                  <c:v>86063.62</c:v>
                </c:pt>
                <c:pt idx="14">
                  <c:v>85446.429999999906</c:v>
                </c:pt>
                <c:pt idx="15">
                  <c:v>78749.05</c:v>
                </c:pt>
                <c:pt idx="16">
                  <c:v>77454.399999999994</c:v>
                </c:pt>
                <c:pt idx="17">
                  <c:v>81463.039999999994</c:v>
                </c:pt>
                <c:pt idx="18">
                  <c:v>79240.350000000006</c:v>
                </c:pt>
                <c:pt idx="19">
                  <c:v>79547.5600000001</c:v>
                </c:pt>
                <c:pt idx="20">
                  <c:v>83285</c:v>
                </c:pt>
                <c:pt idx="21">
                  <c:v>65076.009999999995</c:v>
                </c:pt>
                <c:pt idx="22">
                  <c:v>78548.28</c:v>
                </c:pt>
                <c:pt idx="23">
                  <c:v>84754.150000000096</c:v>
                </c:pt>
                <c:pt idx="24">
                  <c:v>84771.87</c:v>
                </c:pt>
                <c:pt idx="25">
                  <c:v>85957.46</c:v>
                </c:pt>
                <c:pt idx="26">
                  <c:v>81159.360000000001</c:v>
                </c:pt>
                <c:pt idx="27">
                  <c:v>78770.8</c:v>
                </c:pt>
                <c:pt idx="28">
                  <c:v>78903.710000000006</c:v>
                </c:pt>
                <c:pt idx="29">
                  <c:v>80395.709000000003</c:v>
                </c:pt>
                <c:pt idx="30">
                  <c:v>77415.72</c:v>
                </c:pt>
                <c:pt idx="31">
                  <c:v>73795.1899999999</c:v>
                </c:pt>
                <c:pt idx="32">
                  <c:v>82834.45</c:v>
                </c:pt>
                <c:pt idx="33">
                  <c:v>78378.2</c:v>
                </c:pt>
                <c:pt idx="34">
                  <c:v>76495.53</c:v>
                </c:pt>
                <c:pt idx="35">
                  <c:v>78316.999999999898</c:v>
                </c:pt>
                <c:pt idx="36">
                  <c:v>88114.291218138431</c:v>
                </c:pt>
                <c:pt idx="37">
                  <c:v>81444.582135100849</c:v>
                </c:pt>
                <c:pt idx="38">
                  <c:v>80494.769169580613</c:v>
                </c:pt>
                <c:pt idx="39">
                  <c:v>71149.492537000988</c:v>
                </c:pt>
                <c:pt idx="40">
                  <c:v>72248.145964545358</c:v>
                </c:pt>
                <c:pt idx="41">
                  <c:v>71575.704805059591</c:v>
                </c:pt>
                <c:pt idx="42">
                  <c:v>76334.581272965122</c:v>
                </c:pt>
                <c:pt idx="43">
                  <c:v>73313.525619092718</c:v>
                </c:pt>
                <c:pt idx="44">
                  <c:v>69715.972587059383</c:v>
                </c:pt>
                <c:pt idx="45">
                  <c:v>71289.314082414217</c:v>
                </c:pt>
                <c:pt idx="46">
                  <c:v>76098.106952556918</c:v>
                </c:pt>
                <c:pt idx="47">
                  <c:v>81739.513656485855</c:v>
                </c:pt>
                <c:pt idx="48">
                  <c:v>89958.254115174088</c:v>
                </c:pt>
                <c:pt idx="49">
                  <c:v>79743.013984642967</c:v>
                </c:pt>
                <c:pt idx="50">
                  <c:v>81628.926431462794</c:v>
                </c:pt>
                <c:pt idx="51">
                  <c:v>76478.525297952787</c:v>
                </c:pt>
                <c:pt idx="52">
                  <c:v>69157.226064761926</c:v>
                </c:pt>
                <c:pt idx="53">
                  <c:v>67655.158507298445</c:v>
                </c:pt>
                <c:pt idx="54">
                  <c:v>72912.35329343623</c:v>
                </c:pt>
                <c:pt idx="55">
                  <c:v>72892.212649254245</c:v>
                </c:pt>
                <c:pt idx="56">
                  <c:v>69859.678731389125</c:v>
                </c:pt>
                <c:pt idx="57">
                  <c:v>75224.396442119527</c:v>
                </c:pt>
                <c:pt idx="58">
                  <c:v>83679.909081622449</c:v>
                </c:pt>
                <c:pt idx="59">
                  <c:v>90818.345400885446</c:v>
                </c:pt>
                <c:pt idx="60">
                  <c:v>93719.857809971902</c:v>
                </c:pt>
                <c:pt idx="61">
                  <c:v>84199.692491058944</c:v>
                </c:pt>
                <c:pt idx="62">
                  <c:v>89424.338417018676</c:v>
                </c:pt>
                <c:pt idx="63">
                  <c:v>76807.549952527159</c:v>
                </c:pt>
                <c:pt idx="64">
                  <c:v>72048.063548934719</c:v>
                </c:pt>
                <c:pt idx="65">
                  <c:v>69179.903317525313</c:v>
                </c:pt>
                <c:pt idx="66">
                  <c:v>69031.776731631893</c:v>
                </c:pt>
                <c:pt idx="67">
                  <c:v>69302.032885618741</c:v>
                </c:pt>
                <c:pt idx="68">
                  <c:v>70019.362718470249</c:v>
                </c:pt>
                <c:pt idx="69">
                  <c:v>75944.104573944613</c:v>
                </c:pt>
                <c:pt idx="70">
                  <c:v>80834.911913527976</c:v>
                </c:pt>
                <c:pt idx="71">
                  <c:v>86107.405639769902</c:v>
                </c:pt>
                <c:pt idx="72">
                  <c:v>93207.456493874954</c:v>
                </c:pt>
                <c:pt idx="73">
                  <c:v>85375.117817565799</c:v>
                </c:pt>
                <c:pt idx="74">
                  <c:v>87238.749447661598</c:v>
                </c:pt>
                <c:pt idx="75">
                  <c:v>72428.603650567733</c:v>
                </c:pt>
                <c:pt idx="76">
                  <c:v>69111.428215977779</c:v>
                </c:pt>
                <c:pt idx="77">
                  <c:v>68100.069292571541</c:v>
                </c:pt>
                <c:pt idx="78">
                  <c:v>71536.110593096237</c:v>
                </c:pt>
                <c:pt idx="79">
                  <c:v>69746.805908770504</c:v>
                </c:pt>
                <c:pt idx="80">
                  <c:v>69209.619829023839</c:v>
                </c:pt>
                <c:pt idx="81">
                  <c:v>70700.300400049149</c:v>
                </c:pt>
                <c:pt idx="82">
                  <c:v>74099.813572438317</c:v>
                </c:pt>
                <c:pt idx="83">
                  <c:v>79461.674778402536</c:v>
                </c:pt>
                <c:pt idx="84">
                  <c:v>87992.458221885143</c:v>
                </c:pt>
                <c:pt idx="85">
                  <c:v>80789.885828378698</c:v>
                </c:pt>
                <c:pt idx="86">
                  <c:v>80540.966948938192</c:v>
                </c:pt>
                <c:pt idx="87">
                  <c:v>71637.355201737897</c:v>
                </c:pt>
                <c:pt idx="88">
                  <c:v>67566.190274138789</c:v>
                </c:pt>
                <c:pt idx="89">
                  <c:v>67624.360846237192</c:v>
                </c:pt>
                <c:pt idx="90">
                  <c:v>72350.272149358032</c:v>
                </c:pt>
                <c:pt idx="91">
                  <c:v>73668.156969452044</c:v>
                </c:pt>
                <c:pt idx="92">
                  <c:v>67872.225069549459</c:v>
                </c:pt>
                <c:pt idx="93">
                  <c:v>69420.118939077336</c:v>
                </c:pt>
                <c:pt idx="94">
                  <c:v>72798.17390639706</c:v>
                </c:pt>
                <c:pt idx="95">
                  <c:v>81932.045644850237</c:v>
                </c:pt>
                <c:pt idx="96">
                  <c:v>81658.604816549007</c:v>
                </c:pt>
                <c:pt idx="97">
                  <c:v>74202.731147210085</c:v>
                </c:pt>
                <c:pt idx="98">
                  <c:v>80886.005744286667</c:v>
                </c:pt>
                <c:pt idx="99">
                  <c:v>67506.196017490482</c:v>
                </c:pt>
                <c:pt idx="100">
                  <c:v>65361.506138883167</c:v>
                </c:pt>
                <c:pt idx="101">
                  <c:v>64354.269365177497</c:v>
                </c:pt>
                <c:pt idx="102">
                  <c:v>71892.29340278382</c:v>
                </c:pt>
                <c:pt idx="103">
                  <c:v>71266.196573628171</c:v>
                </c:pt>
                <c:pt idx="104">
                  <c:v>69743.841389693553</c:v>
                </c:pt>
                <c:pt idx="105">
                  <c:v>71075.471294046918</c:v>
                </c:pt>
                <c:pt idx="106">
                  <c:v>77557.647781891181</c:v>
                </c:pt>
                <c:pt idx="107">
                  <c:v>86983.296328359516</c:v>
                </c:pt>
                <c:pt idx="108">
                  <c:v>87133.77324431295</c:v>
                </c:pt>
                <c:pt idx="109">
                  <c:v>76195.082082284833</c:v>
                </c:pt>
                <c:pt idx="110">
                  <c:v>78802.26120464984</c:v>
                </c:pt>
                <c:pt idx="111">
                  <c:v>71147.626455286052</c:v>
                </c:pt>
                <c:pt idx="112">
                  <c:v>67868.142184787226</c:v>
                </c:pt>
                <c:pt idx="113">
                  <c:v>67226.808303284211</c:v>
                </c:pt>
                <c:pt idx="114">
                  <c:v>73586.956812027885</c:v>
                </c:pt>
                <c:pt idx="115">
                  <c:v>72261.152649428739</c:v>
                </c:pt>
                <c:pt idx="116">
                  <c:v>66511.76107834329</c:v>
                </c:pt>
                <c:pt idx="117">
                  <c:v>70638.150055016755</c:v>
                </c:pt>
                <c:pt idx="118">
                  <c:v>75725.416208215131</c:v>
                </c:pt>
                <c:pt idx="119">
                  <c:v>80048.309722363003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F1A6-4131-85C1-94AA2D67D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1A6-4131-85C1-94AA2D67D45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1A6-4131-85C1-94AA2D67D45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1A6-4131-85C1-94AA2D67D45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1A6-4131-85C1-94AA2D67D45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1A6-4131-85C1-94AA2D67D45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1A6-4131-85C1-94AA2D67D45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1A6-4131-85C1-94AA2D67D45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1A6-4131-85C1-94AA2D67D45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1A6-4131-85C1-94AA2D67D45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1A6-4131-85C1-94AA2D67D45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1A6-4131-85C1-94AA2D67D45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1A6-4131-85C1-94AA2D67D45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1A6-4131-85C1-94AA2D67D45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1A6-4131-85C1-94AA2D67D45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1A6-4131-85C1-94AA2D67D45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1A6-4131-85C1-94AA2D67D45D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8"/>
          <c:tx>
            <c:strRef>
              <c:f>'Monthly Data'!$R$1</c:f>
              <c:strCache>
                <c:ptCount val="1"/>
                <c:pt idx="0">
                  <c:v> GS_gt_50_Customers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Data'!$R$2:$R$121</c:f>
              <c:numCache>
                <c:formatCode>_(* #,##0_);_(* \(#,##0\);_(* "-"??_);_(@_)</c:formatCode>
                <c:ptCount val="120"/>
                <c:pt idx="0">
                  <c:v>512</c:v>
                </c:pt>
                <c:pt idx="1">
                  <c:v>512</c:v>
                </c:pt>
                <c:pt idx="2">
                  <c:v>512</c:v>
                </c:pt>
                <c:pt idx="3">
                  <c:v>512</c:v>
                </c:pt>
                <c:pt idx="4">
                  <c:v>512</c:v>
                </c:pt>
                <c:pt idx="5">
                  <c:v>512</c:v>
                </c:pt>
                <c:pt idx="6">
                  <c:v>512</c:v>
                </c:pt>
                <c:pt idx="7">
                  <c:v>512</c:v>
                </c:pt>
                <c:pt idx="8">
                  <c:v>512</c:v>
                </c:pt>
                <c:pt idx="9">
                  <c:v>512</c:v>
                </c:pt>
                <c:pt idx="10">
                  <c:v>512</c:v>
                </c:pt>
                <c:pt idx="11">
                  <c:v>512</c:v>
                </c:pt>
                <c:pt idx="12">
                  <c:v>524</c:v>
                </c:pt>
                <c:pt idx="13">
                  <c:v>524</c:v>
                </c:pt>
                <c:pt idx="14">
                  <c:v>524</c:v>
                </c:pt>
                <c:pt idx="15">
                  <c:v>524</c:v>
                </c:pt>
                <c:pt idx="16">
                  <c:v>524</c:v>
                </c:pt>
                <c:pt idx="17">
                  <c:v>524</c:v>
                </c:pt>
                <c:pt idx="18">
                  <c:v>524</c:v>
                </c:pt>
                <c:pt idx="19">
                  <c:v>524</c:v>
                </c:pt>
                <c:pt idx="20">
                  <c:v>524</c:v>
                </c:pt>
                <c:pt idx="21">
                  <c:v>524</c:v>
                </c:pt>
                <c:pt idx="22">
                  <c:v>524</c:v>
                </c:pt>
                <c:pt idx="23">
                  <c:v>524</c:v>
                </c:pt>
                <c:pt idx="24">
                  <c:v>529</c:v>
                </c:pt>
                <c:pt idx="25">
                  <c:v>529</c:v>
                </c:pt>
                <c:pt idx="26">
                  <c:v>529</c:v>
                </c:pt>
                <c:pt idx="27">
                  <c:v>529</c:v>
                </c:pt>
                <c:pt idx="28">
                  <c:v>529</c:v>
                </c:pt>
                <c:pt idx="29">
                  <c:v>529</c:v>
                </c:pt>
                <c:pt idx="30">
                  <c:v>529</c:v>
                </c:pt>
                <c:pt idx="31">
                  <c:v>529</c:v>
                </c:pt>
                <c:pt idx="32">
                  <c:v>529</c:v>
                </c:pt>
                <c:pt idx="33">
                  <c:v>529</c:v>
                </c:pt>
                <c:pt idx="34">
                  <c:v>529</c:v>
                </c:pt>
                <c:pt idx="35">
                  <c:v>529</c:v>
                </c:pt>
                <c:pt idx="36">
                  <c:v>530</c:v>
                </c:pt>
                <c:pt idx="37">
                  <c:v>530</c:v>
                </c:pt>
                <c:pt idx="38">
                  <c:v>530</c:v>
                </c:pt>
                <c:pt idx="39">
                  <c:v>531</c:v>
                </c:pt>
                <c:pt idx="40">
                  <c:v>531</c:v>
                </c:pt>
                <c:pt idx="41">
                  <c:v>531</c:v>
                </c:pt>
                <c:pt idx="42">
                  <c:v>533</c:v>
                </c:pt>
                <c:pt idx="43">
                  <c:v>533</c:v>
                </c:pt>
                <c:pt idx="44">
                  <c:v>533</c:v>
                </c:pt>
                <c:pt idx="45">
                  <c:v>538</c:v>
                </c:pt>
                <c:pt idx="46">
                  <c:v>538</c:v>
                </c:pt>
                <c:pt idx="47">
                  <c:v>538</c:v>
                </c:pt>
                <c:pt idx="48">
                  <c:v>510</c:v>
                </c:pt>
                <c:pt idx="49">
                  <c:v>510</c:v>
                </c:pt>
                <c:pt idx="50">
                  <c:v>510</c:v>
                </c:pt>
                <c:pt idx="51">
                  <c:v>511</c:v>
                </c:pt>
                <c:pt idx="52">
                  <c:v>511</c:v>
                </c:pt>
                <c:pt idx="53">
                  <c:v>511</c:v>
                </c:pt>
                <c:pt idx="54">
                  <c:v>515</c:v>
                </c:pt>
                <c:pt idx="55">
                  <c:v>515</c:v>
                </c:pt>
                <c:pt idx="56">
                  <c:v>515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506</c:v>
                </c:pt>
                <c:pt idx="61">
                  <c:v>506</c:v>
                </c:pt>
                <c:pt idx="62">
                  <c:v>506</c:v>
                </c:pt>
                <c:pt idx="63">
                  <c:v>506</c:v>
                </c:pt>
                <c:pt idx="64">
                  <c:v>506</c:v>
                </c:pt>
                <c:pt idx="65">
                  <c:v>506</c:v>
                </c:pt>
                <c:pt idx="66">
                  <c:v>509</c:v>
                </c:pt>
                <c:pt idx="67">
                  <c:v>509</c:v>
                </c:pt>
                <c:pt idx="68">
                  <c:v>509</c:v>
                </c:pt>
                <c:pt idx="69">
                  <c:v>511</c:v>
                </c:pt>
                <c:pt idx="70">
                  <c:v>511</c:v>
                </c:pt>
                <c:pt idx="71">
                  <c:v>511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520</c:v>
                </c:pt>
                <c:pt idx="82">
                  <c:v>520</c:v>
                </c:pt>
                <c:pt idx="83">
                  <c:v>520</c:v>
                </c:pt>
                <c:pt idx="84">
                  <c:v>498</c:v>
                </c:pt>
                <c:pt idx="85">
                  <c:v>498</c:v>
                </c:pt>
                <c:pt idx="86">
                  <c:v>498</c:v>
                </c:pt>
                <c:pt idx="87">
                  <c:v>508</c:v>
                </c:pt>
                <c:pt idx="88">
                  <c:v>508</c:v>
                </c:pt>
                <c:pt idx="89">
                  <c:v>508</c:v>
                </c:pt>
                <c:pt idx="90">
                  <c:v>509</c:v>
                </c:pt>
                <c:pt idx="91">
                  <c:v>509</c:v>
                </c:pt>
                <c:pt idx="92">
                  <c:v>509</c:v>
                </c:pt>
                <c:pt idx="93">
                  <c:v>515</c:v>
                </c:pt>
                <c:pt idx="94">
                  <c:v>515</c:v>
                </c:pt>
                <c:pt idx="95">
                  <c:v>515</c:v>
                </c:pt>
                <c:pt idx="96">
                  <c:v>517</c:v>
                </c:pt>
                <c:pt idx="97">
                  <c:v>517</c:v>
                </c:pt>
                <c:pt idx="98">
                  <c:v>517</c:v>
                </c:pt>
                <c:pt idx="99">
                  <c:v>517</c:v>
                </c:pt>
                <c:pt idx="100">
                  <c:v>517</c:v>
                </c:pt>
                <c:pt idx="101">
                  <c:v>517</c:v>
                </c:pt>
                <c:pt idx="102">
                  <c:v>499</c:v>
                </c:pt>
                <c:pt idx="103">
                  <c:v>499</c:v>
                </c:pt>
                <c:pt idx="104">
                  <c:v>499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504</c:v>
                </c:pt>
                <c:pt idx="109">
                  <c:v>504</c:v>
                </c:pt>
                <c:pt idx="110">
                  <c:v>504</c:v>
                </c:pt>
                <c:pt idx="111">
                  <c:v>490</c:v>
                </c:pt>
                <c:pt idx="112">
                  <c:v>490</c:v>
                </c:pt>
                <c:pt idx="113">
                  <c:v>490</c:v>
                </c:pt>
                <c:pt idx="114">
                  <c:v>490</c:v>
                </c:pt>
                <c:pt idx="115">
                  <c:v>490</c:v>
                </c:pt>
                <c:pt idx="116">
                  <c:v>490</c:v>
                </c:pt>
                <c:pt idx="117">
                  <c:v>498</c:v>
                </c:pt>
                <c:pt idx="118">
                  <c:v>498</c:v>
                </c:pt>
                <c:pt idx="119">
                  <c:v>498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2503-489B-8FD7-65E8E0DE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503-489B-8FD7-65E8E0DEBF6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503-489B-8FD7-65E8E0DEBF6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03-489B-8FD7-65E8E0DEBF6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03-489B-8FD7-65E8E0DEBF6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503-489B-8FD7-65E8E0DEBF6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503-489B-8FD7-65E8E0DEBF6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503-489B-8FD7-65E8E0DEBF6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503-489B-8FD7-65E8E0DEBF6B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503-489B-8FD7-65E8E0DEBF6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503-489B-8FD7-65E8E0DEBF6B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503-489B-8FD7-65E8E0DEBF6B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503-489B-8FD7-65E8E0DEBF6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503-489B-8FD7-65E8E0DEBF6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503-489B-8FD7-65E8E0DEBF6B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503-489B-8FD7-65E8E0DEBF6B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503-489B-8FD7-65E8E0DEBF6B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9"/>
          <c:tx>
            <c:strRef>
              <c:f>'Monthly Data'!$S$1</c:f>
              <c:strCache>
                <c:ptCount val="1"/>
                <c:pt idx="0">
                  <c:v> Streetlights_kWh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Data'!$S$2:$S$121</c:f>
              <c:numCache>
                <c:formatCode>_(* #,##0.00_);_(* \(#,##0.00\);_(* "-"??_);_(@_)</c:formatCode>
                <c:ptCount val="120"/>
                <c:pt idx="0">
                  <c:v>954926.55128000001</c:v>
                </c:pt>
                <c:pt idx="1">
                  <c:v>928608.44173000008</c:v>
                </c:pt>
                <c:pt idx="2">
                  <c:v>764991.67677000002</c:v>
                </c:pt>
                <c:pt idx="3">
                  <c:v>748118.90941999992</c:v>
                </c:pt>
                <c:pt idx="4">
                  <c:v>624201.13133</c:v>
                </c:pt>
                <c:pt idx="5">
                  <c:v>555875.70930999995</c:v>
                </c:pt>
                <c:pt idx="6">
                  <c:v>495030.60921999998</c:v>
                </c:pt>
                <c:pt idx="7">
                  <c:v>535170.12749999994</c:v>
                </c:pt>
                <c:pt idx="8">
                  <c:v>613492.12771000003</c:v>
                </c:pt>
                <c:pt idx="9">
                  <c:v>689429.37226999993</c:v>
                </c:pt>
                <c:pt idx="10">
                  <c:v>815945.46000000008</c:v>
                </c:pt>
                <c:pt idx="11">
                  <c:v>876167.22672000004</c:v>
                </c:pt>
                <c:pt idx="12">
                  <c:v>958453.74262999999</c:v>
                </c:pt>
                <c:pt idx="13">
                  <c:v>932151.42189999996</c:v>
                </c:pt>
                <c:pt idx="14">
                  <c:v>771701.97375</c:v>
                </c:pt>
                <c:pt idx="15">
                  <c:v>755489.29645000002</c:v>
                </c:pt>
                <c:pt idx="16">
                  <c:v>629764.17008999991</c:v>
                </c:pt>
                <c:pt idx="17">
                  <c:v>561656.59389999998</c:v>
                </c:pt>
                <c:pt idx="18">
                  <c:v>498860.65797</c:v>
                </c:pt>
                <c:pt idx="19">
                  <c:v>538937.11192000005</c:v>
                </c:pt>
                <c:pt idx="20">
                  <c:v>617806.83279999997</c:v>
                </c:pt>
                <c:pt idx="21">
                  <c:v>694477.40604000003</c:v>
                </c:pt>
                <c:pt idx="22">
                  <c:v>805479.05369999993</c:v>
                </c:pt>
                <c:pt idx="23">
                  <c:v>862014.20299999998</c:v>
                </c:pt>
                <c:pt idx="24">
                  <c:v>928466.81571198197</c:v>
                </c:pt>
                <c:pt idx="25">
                  <c:v>769915.26873753057</c:v>
                </c:pt>
                <c:pt idx="26">
                  <c:v>753440.49149805005</c:v>
                </c:pt>
                <c:pt idx="27">
                  <c:v>628743.14372565551</c:v>
                </c:pt>
                <c:pt idx="28">
                  <c:v>560501.96048257034</c:v>
                </c:pt>
                <c:pt idx="29">
                  <c:v>497676.91070580622</c:v>
                </c:pt>
                <c:pt idx="30">
                  <c:v>542603.39165954327</c:v>
                </c:pt>
                <c:pt idx="31">
                  <c:v>615378.06611570588</c:v>
                </c:pt>
                <c:pt idx="32">
                  <c:v>691694.80051297124</c:v>
                </c:pt>
                <c:pt idx="33">
                  <c:v>817982.58164719865</c:v>
                </c:pt>
                <c:pt idx="34">
                  <c:v>880286.87147336092</c:v>
                </c:pt>
                <c:pt idx="35">
                  <c:v>960483.75340363709</c:v>
                </c:pt>
                <c:pt idx="36">
                  <c:v>931973.92789373815</c:v>
                </c:pt>
                <c:pt idx="37">
                  <c:v>796421.04364326363</c:v>
                </c:pt>
                <c:pt idx="38">
                  <c:v>750454.14611005678</c:v>
                </c:pt>
                <c:pt idx="39">
                  <c:v>626166.22390891844</c:v>
                </c:pt>
                <c:pt idx="40">
                  <c:v>557386.05313092982</c:v>
                </c:pt>
                <c:pt idx="41">
                  <c:v>495494.174573055</c:v>
                </c:pt>
                <c:pt idx="42">
                  <c:v>535829.15559772297</c:v>
                </c:pt>
                <c:pt idx="43">
                  <c:v>611026.98292220104</c:v>
                </c:pt>
                <c:pt idx="44">
                  <c:v>685043.09297912719</c:v>
                </c:pt>
                <c:pt idx="45">
                  <c:v>807979.81024667935</c:v>
                </c:pt>
                <c:pt idx="46">
                  <c:v>867098.11195445911</c:v>
                </c:pt>
                <c:pt idx="47">
                  <c:v>914884.67741935491</c:v>
                </c:pt>
                <c:pt idx="48">
                  <c:v>888207.8842504744</c:v>
                </c:pt>
                <c:pt idx="49">
                  <c:v>703710.81593927881</c:v>
                </c:pt>
                <c:pt idx="50">
                  <c:v>686698.74762808345</c:v>
                </c:pt>
                <c:pt idx="51">
                  <c:v>571353.42504743824</c:v>
                </c:pt>
                <c:pt idx="52">
                  <c:v>508469.25047438324</c:v>
                </c:pt>
                <c:pt idx="53">
                  <c:v>451498.58633776091</c:v>
                </c:pt>
                <c:pt idx="54">
                  <c:v>487177.63757115748</c:v>
                </c:pt>
                <c:pt idx="55">
                  <c:v>557644.99051233393</c:v>
                </c:pt>
                <c:pt idx="56">
                  <c:v>624629.70588235289</c:v>
                </c:pt>
                <c:pt idx="57">
                  <c:v>736147.62808349135</c:v>
                </c:pt>
                <c:pt idx="58">
                  <c:v>789829.19354838715</c:v>
                </c:pt>
                <c:pt idx="59">
                  <c:v>857308.36812144215</c:v>
                </c:pt>
                <c:pt idx="60">
                  <c:v>830284.03225806449</c:v>
                </c:pt>
                <c:pt idx="61">
                  <c:v>684360.44592030346</c:v>
                </c:pt>
                <c:pt idx="62">
                  <c:v>668958.88994307397</c:v>
                </c:pt>
                <c:pt idx="63">
                  <c:v>557969.61100569251</c:v>
                </c:pt>
                <c:pt idx="64">
                  <c:v>496538.68121442117</c:v>
                </c:pt>
                <c:pt idx="65">
                  <c:v>441254.29791271343</c:v>
                </c:pt>
                <c:pt idx="66">
                  <c:v>475239.9715370019</c:v>
                </c:pt>
                <c:pt idx="67">
                  <c:v>544861.80265654647</c:v>
                </c:pt>
                <c:pt idx="68">
                  <c:v>611810.1707779885</c:v>
                </c:pt>
                <c:pt idx="69">
                  <c:v>722551.77419354825</c:v>
                </c:pt>
                <c:pt idx="70">
                  <c:v>776164.90512333962</c:v>
                </c:pt>
                <c:pt idx="71">
                  <c:v>844367.95066413668</c:v>
                </c:pt>
                <c:pt idx="72">
                  <c:v>820735.71157495247</c:v>
                </c:pt>
                <c:pt idx="73">
                  <c:v>677145.63567362423</c:v>
                </c:pt>
                <c:pt idx="74">
                  <c:v>660438.41555977229</c:v>
                </c:pt>
                <c:pt idx="75">
                  <c:v>547594.4117647059</c:v>
                </c:pt>
                <c:pt idx="76">
                  <c:v>488062.6755218216</c:v>
                </c:pt>
                <c:pt idx="77">
                  <c:v>433606.3092979127</c:v>
                </c:pt>
                <c:pt idx="78">
                  <c:v>467111.63187855791</c:v>
                </c:pt>
                <c:pt idx="79">
                  <c:v>535312.40986717271</c:v>
                </c:pt>
                <c:pt idx="80">
                  <c:v>601981.93548387091</c:v>
                </c:pt>
                <c:pt idx="81">
                  <c:v>711292.7039848197</c:v>
                </c:pt>
                <c:pt idx="82">
                  <c:v>765442.14421252371</c:v>
                </c:pt>
                <c:pt idx="83">
                  <c:v>832919.84819734341</c:v>
                </c:pt>
                <c:pt idx="84">
                  <c:v>809287.85578747629</c:v>
                </c:pt>
                <c:pt idx="85">
                  <c:v>691606.22390891844</c:v>
                </c:pt>
                <c:pt idx="86">
                  <c:v>651198.43453510432</c:v>
                </c:pt>
                <c:pt idx="87">
                  <c:v>543312.32447817829</c:v>
                </c:pt>
                <c:pt idx="88">
                  <c:v>484418.74762808345</c:v>
                </c:pt>
                <c:pt idx="89">
                  <c:v>431381.74573055026</c:v>
                </c:pt>
                <c:pt idx="90">
                  <c:v>466956.11954459199</c:v>
                </c:pt>
                <c:pt idx="91">
                  <c:v>535679.53510436427</c:v>
                </c:pt>
                <c:pt idx="92">
                  <c:v>601690.30360531318</c:v>
                </c:pt>
                <c:pt idx="93">
                  <c:v>711172.6470588235</c:v>
                </c:pt>
                <c:pt idx="94">
                  <c:v>764444.39278937376</c:v>
                </c:pt>
                <c:pt idx="95">
                  <c:v>829693.79506641359</c:v>
                </c:pt>
                <c:pt idx="96">
                  <c:v>805506.00569259957</c:v>
                </c:pt>
                <c:pt idx="97">
                  <c:v>664922.79886148009</c:v>
                </c:pt>
                <c:pt idx="98">
                  <c:v>650224.85768500948</c:v>
                </c:pt>
                <c:pt idx="99">
                  <c:v>542531.92599620495</c:v>
                </c:pt>
                <c:pt idx="100">
                  <c:v>483557.79886148003</c:v>
                </c:pt>
                <c:pt idx="101">
                  <c:v>430204.53510436433</c:v>
                </c:pt>
                <c:pt idx="102">
                  <c:v>465110.07590132824</c:v>
                </c:pt>
                <c:pt idx="103">
                  <c:v>533603.44402277039</c:v>
                </c:pt>
                <c:pt idx="104">
                  <c:v>599167.87476280832</c:v>
                </c:pt>
                <c:pt idx="105">
                  <c:v>708028.95635673625</c:v>
                </c:pt>
                <c:pt idx="106">
                  <c:v>760894.02277039853</c:v>
                </c:pt>
                <c:pt idx="107">
                  <c:v>828080.42694497155</c:v>
                </c:pt>
                <c:pt idx="108">
                  <c:v>806449.87666034151</c:v>
                </c:pt>
                <c:pt idx="109">
                  <c:v>666040.46489563561</c:v>
                </c:pt>
                <c:pt idx="110">
                  <c:v>651063.17836812139</c:v>
                </c:pt>
                <c:pt idx="111">
                  <c:v>543105.57874762814</c:v>
                </c:pt>
                <c:pt idx="112">
                  <c:v>484001.11005692597</c:v>
                </c:pt>
                <c:pt idx="113">
                  <c:v>429581.22390891839</c:v>
                </c:pt>
                <c:pt idx="114">
                  <c:v>464113.58633776085</c:v>
                </c:pt>
                <c:pt idx="115">
                  <c:v>532044.01328273246</c:v>
                </c:pt>
                <c:pt idx="116">
                  <c:v>598572.90322580654</c:v>
                </c:pt>
                <c:pt idx="117">
                  <c:v>707453.66223908903</c:v>
                </c:pt>
                <c:pt idx="118">
                  <c:v>760899.74383301707</c:v>
                </c:pt>
                <c:pt idx="119">
                  <c:v>827759.66793168883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9-FBEE-45DC-A3B0-D072A7CD9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BEE-45DC-A3B0-D072A7CD9D0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BEE-45DC-A3B0-D072A7CD9D0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BEE-45DC-A3B0-D072A7CD9D0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BEE-45DC-A3B0-D072A7CD9D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BEE-45DC-A3B0-D072A7CD9D0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BEE-45DC-A3B0-D072A7CD9D0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BEE-45DC-A3B0-D072A7CD9D0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BEE-45DC-A3B0-D072A7CD9D0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BEE-45DC-A3B0-D072A7CD9D0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BEE-45DC-A3B0-D072A7CD9D08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BEE-45DC-A3B0-D072A7CD9D08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BEE-45DC-A3B0-D072A7CD9D0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BEE-45DC-A3B0-D072A7CD9D0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BEE-45DC-A3B0-D072A7CD9D0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BEE-45DC-A3B0-D072A7CD9D0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BEE-45DC-A3B0-D072A7CD9D08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'Monthly Data'!$V$1</c:f>
              <c:strCache>
                <c:ptCount val="1"/>
                <c:pt idx="0">
                  <c:v> Streetlights_kW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Data'!$V$2:$V$121</c:f>
              <c:numCache>
                <c:formatCode>_(* #,##0.00_);_(* \(#,##0.00\);_(* "-"??_);_(@_)</c:formatCode>
                <c:ptCount val="120"/>
                <c:pt idx="0">
                  <c:v>2008.365</c:v>
                </c:pt>
                <c:pt idx="1">
                  <c:v>2007.125</c:v>
                </c:pt>
                <c:pt idx="2">
                  <c:v>2002.33</c:v>
                </c:pt>
                <c:pt idx="3">
                  <c:v>2002.2729999999999</c:v>
                </c:pt>
                <c:pt idx="4">
                  <c:v>2002.213</c:v>
                </c:pt>
                <c:pt idx="5">
                  <c:v>1999.2079999999999</c:v>
                </c:pt>
                <c:pt idx="6">
                  <c:v>2002.8689999999999</c:v>
                </c:pt>
                <c:pt idx="7">
                  <c:v>2002.04</c:v>
                </c:pt>
                <c:pt idx="8">
                  <c:v>2001.9099999999999</c:v>
                </c:pt>
                <c:pt idx="9">
                  <c:v>2001.85</c:v>
                </c:pt>
                <c:pt idx="10">
                  <c:v>2004.36</c:v>
                </c:pt>
                <c:pt idx="11">
                  <c:v>2003.46</c:v>
                </c:pt>
                <c:pt idx="12">
                  <c:v>2004.421</c:v>
                </c:pt>
                <c:pt idx="13">
                  <c:v>2004.8810000000001</c:v>
                </c:pt>
                <c:pt idx="14">
                  <c:v>2009.2510000000002</c:v>
                </c:pt>
                <c:pt idx="15">
                  <c:v>2010.741</c:v>
                </c:pt>
                <c:pt idx="16">
                  <c:v>2009.5650000000001</c:v>
                </c:pt>
                <c:pt idx="17">
                  <c:v>2008.9840000000002</c:v>
                </c:pt>
                <c:pt idx="18">
                  <c:v>2008.604</c:v>
                </c:pt>
                <c:pt idx="19">
                  <c:v>2009.4340000000002</c:v>
                </c:pt>
                <c:pt idx="20">
                  <c:v>2009.674</c:v>
                </c:pt>
                <c:pt idx="21">
                  <c:v>2009.2150000000001</c:v>
                </c:pt>
                <c:pt idx="22">
                  <c:v>2012.91</c:v>
                </c:pt>
                <c:pt idx="23">
                  <c:v>2013.3200000000002</c:v>
                </c:pt>
                <c:pt idx="24">
                  <c:v>2009.8700000000001</c:v>
                </c:pt>
                <c:pt idx="25">
                  <c:v>2009.75</c:v>
                </c:pt>
                <c:pt idx="26">
                  <c:v>2012.25</c:v>
                </c:pt>
                <c:pt idx="27">
                  <c:v>2013.02</c:v>
                </c:pt>
                <c:pt idx="28">
                  <c:v>2013.01</c:v>
                </c:pt>
                <c:pt idx="29">
                  <c:v>2013.14</c:v>
                </c:pt>
                <c:pt idx="30">
                  <c:v>2012.96</c:v>
                </c:pt>
                <c:pt idx="31">
                  <c:v>2012.6000000000001</c:v>
                </c:pt>
                <c:pt idx="32">
                  <c:v>2014.6000000000001</c:v>
                </c:pt>
                <c:pt idx="33">
                  <c:v>2014.6000000000001</c:v>
                </c:pt>
                <c:pt idx="34">
                  <c:v>2014.6000000000001</c:v>
                </c:pt>
                <c:pt idx="35">
                  <c:v>2014.6000000000001</c:v>
                </c:pt>
                <c:pt idx="36">
                  <c:v>1987.7100876051695</c:v>
                </c:pt>
                <c:pt idx="37">
                  <c:v>1987.7100876051695</c:v>
                </c:pt>
                <c:pt idx="38">
                  <c:v>1987.7100876051695</c:v>
                </c:pt>
                <c:pt idx="39">
                  <c:v>1987.7100876051695</c:v>
                </c:pt>
                <c:pt idx="40">
                  <c:v>1987.7100876051695</c:v>
                </c:pt>
                <c:pt idx="41">
                  <c:v>1987.7100876051695</c:v>
                </c:pt>
                <c:pt idx="42">
                  <c:v>1995.1904935380344</c:v>
                </c:pt>
                <c:pt idx="43">
                  <c:v>1995.1904935380344</c:v>
                </c:pt>
                <c:pt idx="44">
                  <c:v>1995.1904935380344</c:v>
                </c:pt>
                <c:pt idx="45">
                  <c:v>2014.7226645849596</c:v>
                </c:pt>
                <c:pt idx="46">
                  <c:v>2014.7226645849596</c:v>
                </c:pt>
                <c:pt idx="47">
                  <c:v>2014.7226645849596</c:v>
                </c:pt>
                <c:pt idx="48">
                  <c:v>1828.5321568020365</c:v>
                </c:pt>
                <c:pt idx="49">
                  <c:v>1828.5321568020365</c:v>
                </c:pt>
                <c:pt idx="50">
                  <c:v>1828.5321568020365</c:v>
                </c:pt>
                <c:pt idx="51">
                  <c:v>1828.1542047233261</c:v>
                </c:pt>
                <c:pt idx="52">
                  <c:v>1828.1542047233261</c:v>
                </c:pt>
                <c:pt idx="53">
                  <c:v>1828.1542047233261</c:v>
                </c:pt>
                <c:pt idx="54">
                  <c:v>1833.2565577859195</c:v>
                </c:pt>
                <c:pt idx="55">
                  <c:v>1833.2565577859195</c:v>
                </c:pt>
                <c:pt idx="56">
                  <c:v>1833.2565577859195</c:v>
                </c:pt>
                <c:pt idx="57">
                  <c:v>1834.3904140220513</c:v>
                </c:pt>
                <c:pt idx="58">
                  <c:v>1834.3904140220513</c:v>
                </c:pt>
                <c:pt idx="59">
                  <c:v>1834.3904140220513</c:v>
                </c:pt>
                <c:pt idx="60">
                  <c:v>1781.5349219391949</c:v>
                </c:pt>
                <c:pt idx="61">
                  <c:v>1781.5349219391949</c:v>
                </c:pt>
                <c:pt idx="62">
                  <c:v>1781.5349219391949</c:v>
                </c:pt>
                <c:pt idx="63">
                  <c:v>1781.5349219391949</c:v>
                </c:pt>
                <c:pt idx="64">
                  <c:v>1781.5349219391949</c:v>
                </c:pt>
                <c:pt idx="65">
                  <c:v>1781.5349219391949</c:v>
                </c:pt>
                <c:pt idx="66">
                  <c:v>1784.4650780608054</c:v>
                </c:pt>
                <c:pt idx="67">
                  <c:v>1784.4650780608054</c:v>
                </c:pt>
                <c:pt idx="68">
                  <c:v>1784.4650780608054</c:v>
                </c:pt>
                <c:pt idx="69">
                  <c:v>1784.4650780608054</c:v>
                </c:pt>
                <c:pt idx="70">
                  <c:v>1784.4650780608054</c:v>
                </c:pt>
                <c:pt idx="71">
                  <c:v>1784.4650780608054</c:v>
                </c:pt>
                <c:pt idx="72">
                  <c:v>1758.72593750801</c:v>
                </c:pt>
                <c:pt idx="73">
                  <c:v>1758.72593750801</c:v>
                </c:pt>
                <c:pt idx="74">
                  <c:v>1758.72593750801</c:v>
                </c:pt>
                <c:pt idx="75">
                  <c:v>1758.72593750801</c:v>
                </c:pt>
                <c:pt idx="76">
                  <c:v>1758.72593750801</c:v>
                </c:pt>
                <c:pt idx="77">
                  <c:v>1758.72593750801</c:v>
                </c:pt>
                <c:pt idx="78">
                  <c:v>1752.6036193063849</c:v>
                </c:pt>
                <c:pt idx="79">
                  <c:v>1752.6036193063849</c:v>
                </c:pt>
                <c:pt idx="80">
                  <c:v>1752.6036193063849</c:v>
                </c:pt>
                <c:pt idx="81">
                  <c:v>1754.9445056775946</c:v>
                </c:pt>
                <c:pt idx="82">
                  <c:v>1754.9445056775946</c:v>
                </c:pt>
                <c:pt idx="83">
                  <c:v>1754.9445056775946</c:v>
                </c:pt>
                <c:pt idx="84">
                  <c:v>1744.7108369667437</c:v>
                </c:pt>
                <c:pt idx="85">
                  <c:v>1744.7108369667437</c:v>
                </c:pt>
                <c:pt idx="86">
                  <c:v>1744.7108369667437</c:v>
                </c:pt>
                <c:pt idx="87">
                  <c:v>1744.7108369667437</c:v>
                </c:pt>
                <c:pt idx="88">
                  <c:v>1744.7108369667437</c:v>
                </c:pt>
                <c:pt idx="89">
                  <c:v>1744.7108369667437</c:v>
                </c:pt>
                <c:pt idx="90">
                  <c:v>1745.4271300333419</c:v>
                </c:pt>
                <c:pt idx="91">
                  <c:v>1745.4271300333419</c:v>
                </c:pt>
                <c:pt idx="92">
                  <c:v>1745.4271300333419</c:v>
                </c:pt>
                <c:pt idx="93">
                  <c:v>1747.2178626998375</c:v>
                </c:pt>
                <c:pt idx="94">
                  <c:v>1747.2178626998375</c:v>
                </c:pt>
                <c:pt idx="95">
                  <c:v>1747.2178626998375</c:v>
                </c:pt>
                <c:pt idx="96">
                  <c:v>1738.616007970774</c:v>
                </c:pt>
                <c:pt idx="97">
                  <c:v>1738.616007970774</c:v>
                </c:pt>
                <c:pt idx="98">
                  <c:v>1738.616007970774</c:v>
                </c:pt>
                <c:pt idx="99">
                  <c:v>1739.3273893160974</c:v>
                </c:pt>
                <c:pt idx="100">
                  <c:v>1739.3273893160974</c:v>
                </c:pt>
                <c:pt idx="101">
                  <c:v>1739.3273893160974</c:v>
                </c:pt>
                <c:pt idx="102">
                  <c:v>1741.6393786883991</c:v>
                </c:pt>
                <c:pt idx="103">
                  <c:v>1741.6393786883991</c:v>
                </c:pt>
                <c:pt idx="104">
                  <c:v>1741.6393786883991</c:v>
                </c:pt>
                <c:pt idx="105">
                  <c:v>1741.81722402473</c:v>
                </c:pt>
                <c:pt idx="106">
                  <c:v>1741.81722402473</c:v>
                </c:pt>
                <c:pt idx="107">
                  <c:v>1741.81722402473</c:v>
                </c:pt>
                <c:pt idx="108">
                  <c:v>1738.2813116333309</c:v>
                </c:pt>
                <c:pt idx="109">
                  <c:v>1738.2813116333309</c:v>
                </c:pt>
                <c:pt idx="110">
                  <c:v>1738.2813116333309</c:v>
                </c:pt>
                <c:pt idx="111">
                  <c:v>1738.4577331609503</c:v>
                </c:pt>
                <c:pt idx="112">
                  <c:v>1738.4577331609503</c:v>
                </c:pt>
                <c:pt idx="113">
                  <c:v>1738.4577331609503</c:v>
                </c:pt>
                <c:pt idx="114">
                  <c:v>1738.4577331609503</c:v>
                </c:pt>
                <c:pt idx="115">
                  <c:v>1738.4577331609503</c:v>
                </c:pt>
                <c:pt idx="116">
                  <c:v>1738.4577331609503</c:v>
                </c:pt>
                <c:pt idx="117">
                  <c:v>1744.1032220447689</c:v>
                </c:pt>
                <c:pt idx="118">
                  <c:v>1744.1032220447689</c:v>
                </c:pt>
                <c:pt idx="119">
                  <c:v>1744.1032220447689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A-942C-4CC0-A246-13E3EB788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42C-4CC0-A246-13E3EB788C2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42C-4CC0-A246-13E3EB788C2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42C-4CC0-A246-13E3EB788C2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42C-4CC0-A246-13E3EB788C2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42C-4CC0-A246-13E3EB788C2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42C-4CC0-A246-13E3EB788C2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42C-4CC0-A246-13E3EB788C2F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42C-4CC0-A246-13E3EB788C2F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42C-4CC0-A246-13E3EB788C2F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42C-4CC0-A246-13E3EB788C2F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42C-4CC0-A246-13E3EB788C2F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42C-4CC0-A246-13E3EB788C2F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42C-4CC0-A246-13E3EB788C2F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42C-4CC0-A246-13E3EB788C2F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42C-4CC0-A246-13E3EB788C2F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42C-4CC0-A246-13E3EB788C2F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1"/>
          <c:order val="11"/>
          <c:tx>
            <c:strRef>
              <c:f>'Monthly Data'!$Y$1</c:f>
              <c:strCache>
                <c:ptCount val="1"/>
                <c:pt idx="0">
                  <c:v> Streetlights_Connections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Data'!$Y$2:$Y$121</c:f>
              <c:numCache>
                <c:formatCode>_(* #,##0_);_(* \(#,##0\);_(* "-"??_);_(@_)</c:formatCode>
                <c:ptCount val="120"/>
                <c:pt idx="0">
                  <c:v>9513</c:v>
                </c:pt>
                <c:pt idx="1">
                  <c:v>9513</c:v>
                </c:pt>
                <c:pt idx="2">
                  <c:v>9513</c:v>
                </c:pt>
                <c:pt idx="3">
                  <c:v>9513</c:v>
                </c:pt>
                <c:pt idx="4">
                  <c:v>9513</c:v>
                </c:pt>
                <c:pt idx="5">
                  <c:v>9513</c:v>
                </c:pt>
                <c:pt idx="6">
                  <c:v>9513</c:v>
                </c:pt>
                <c:pt idx="7">
                  <c:v>9513</c:v>
                </c:pt>
                <c:pt idx="8">
                  <c:v>9513</c:v>
                </c:pt>
                <c:pt idx="9">
                  <c:v>9513</c:v>
                </c:pt>
                <c:pt idx="10">
                  <c:v>9513</c:v>
                </c:pt>
                <c:pt idx="11">
                  <c:v>9513</c:v>
                </c:pt>
                <c:pt idx="12">
                  <c:v>9513</c:v>
                </c:pt>
                <c:pt idx="13">
                  <c:v>9513</c:v>
                </c:pt>
                <c:pt idx="14">
                  <c:v>9513</c:v>
                </c:pt>
                <c:pt idx="15">
                  <c:v>9513</c:v>
                </c:pt>
                <c:pt idx="16">
                  <c:v>9513</c:v>
                </c:pt>
                <c:pt idx="17">
                  <c:v>9513</c:v>
                </c:pt>
                <c:pt idx="18">
                  <c:v>9513</c:v>
                </c:pt>
                <c:pt idx="19">
                  <c:v>9513</c:v>
                </c:pt>
                <c:pt idx="20">
                  <c:v>9513</c:v>
                </c:pt>
                <c:pt idx="21">
                  <c:v>9513</c:v>
                </c:pt>
                <c:pt idx="22">
                  <c:v>9513</c:v>
                </c:pt>
                <c:pt idx="23">
                  <c:v>9513</c:v>
                </c:pt>
                <c:pt idx="24">
                  <c:v>9566</c:v>
                </c:pt>
                <c:pt idx="25">
                  <c:v>9566</c:v>
                </c:pt>
                <c:pt idx="26">
                  <c:v>9566</c:v>
                </c:pt>
                <c:pt idx="27">
                  <c:v>9566</c:v>
                </c:pt>
                <c:pt idx="28">
                  <c:v>9566</c:v>
                </c:pt>
                <c:pt idx="29">
                  <c:v>9566</c:v>
                </c:pt>
                <c:pt idx="30">
                  <c:v>9566</c:v>
                </c:pt>
                <c:pt idx="31">
                  <c:v>9566</c:v>
                </c:pt>
                <c:pt idx="32">
                  <c:v>9566</c:v>
                </c:pt>
                <c:pt idx="33">
                  <c:v>9566</c:v>
                </c:pt>
                <c:pt idx="34">
                  <c:v>9566</c:v>
                </c:pt>
                <c:pt idx="35">
                  <c:v>9566</c:v>
                </c:pt>
                <c:pt idx="36">
                  <c:v>9566</c:v>
                </c:pt>
                <c:pt idx="37">
                  <c:v>9566</c:v>
                </c:pt>
                <c:pt idx="38">
                  <c:v>9566</c:v>
                </c:pt>
                <c:pt idx="39">
                  <c:v>9566</c:v>
                </c:pt>
                <c:pt idx="40">
                  <c:v>9566</c:v>
                </c:pt>
                <c:pt idx="41">
                  <c:v>9566</c:v>
                </c:pt>
                <c:pt idx="42">
                  <c:v>9602</c:v>
                </c:pt>
                <c:pt idx="43">
                  <c:v>9602</c:v>
                </c:pt>
                <c:pt idx="44">
                  <c:v>9602</c:v>
                </c:pt>
                <c:pt idx="45">
                  <c:v>9696</c:v>
                </c:pt>
                <c:pt idx="46">
                  <c:v>9696</c:v>
                </c:pt>
                <c:pt idx="47">
                  <c:v>9696</c:v>
                </c:pt>
                <c:pt idx="48">
                  <c:v>9676</c:v>
                </c:pt>
                <c:pt idx="49">
                  <c:v>9676</c:v>
                </c:pt>
                <c:pt idx="50">
                  <c:v>9676</c:v>
                </c:pt>
                <c:pt idx="51">
                  <c:v>9674</c:v>
                </c:pt>
                <c:pt idx="52">
                  <c:v>9674</c:v>
                </c:pt>
                <c:pt idx="53">
                  <c:v>9674</c:v>
                </c:pt>
                <c:pt idx="54">
                  <c:v>9701</c:v>
                </c:pt>
                <c:pt idx="55">
                  <c:v>9701</c:v>
                </c:pt>
                <c:pt idx="56">
                  <c:v>9701</c:v>
                </c:pt>
                <c:pt idx="57">
                  <c:v>9707</c:v>
                </c:pt>
                <c:pt idx="58">
                  <c:v>9707</c:v>
                </c:pt>
                <c:pt idx="59">
                  <c:v>9707</c:v>
                </c:pt>
                <c:pt idx="60">
                  <c:v>9728</c:v>
                </c:pt>
                <c:pt idx="61">
                  <c:v>9728</c:v>
                </c:pt>
                <c:pt idx="62">
                  <c:v>9728</c:v>
                </c:pt>
                <c:pt idx="63">
                  <c:v>9728</c:v>
                </c:pt>
                <c:pt idx="64">
                  <c:v>9728</c:v>
                </c:pt>
                <c:pt idx="65">
                  <c:v>9728</c:v>
                </c:pt>
                <c:pt idx="66">
                  <c:v>9744</c:v>
                </c:pt>
                <c:pt idx="67">
                  <c:v>9744</c:v>
                </c:pt>
                <c:pt idx="68">
                  <c:v>9744</c:v>
                </c:pt>
                <c:pt idx="69">
                  <c:v>9744</c:v>
                </c:pt>
                <c:pt idx="70">
                  <c:v>9744</c:v>
                </c:pt>
                <c:pt idx="71">
                  <c:v>9744</c:v>
                </c:pt>
                <c:pt idx="72">
                  <c:v>9767</c:v>
                </c:pt>
                <c:pt idx="73">
                  <c:v>9767</c:v>
                </c:pt>
                <c:pt idx="74">
                  <c:v>9767</c:v>
                </c:pt>
                <c:pt idx="75">
                  <c:v>9767</c:v>
                </c:pt>
                <c:pt idx="76">
                  <c:v>9767</c:v>
                </c:pt>
                <c:pt idx="77">
                  <c:v>9767</c:v>
                </c:pt>
                <c:pt idx="78">
                  <c:v>9733</c:v>
                </c:pt>
                <c:pt idx="79">
                  <c:v>9733</c:v>
                </c:pt>
                <c:pt idx="80">
                  <c:v>9733</c:v>
                </c:pt>
                <c:pt idx="81">
                  <c:v>9746</c:v>
                </c:pt>
                <c:pt idx="82">
                  <c:v>9746</c:v>
                </c:pt>
                <c:pt idx="83">
                  <c:v>9746</c:v>
                </c:pt>
                <c:pt idx="84">
                  <c:v>9743</c:v>
                </c:pt>
                <c:pt idx="85">
                  <c:v>9743</c:v>
                </c:pt>
                <c:pt idx="86">
                  <c:v>9743</c:v>
                </c:pt>
                <c:pt idx="87">
                  <c:v>9743</c:v>
                </c:pt>
                <c:pt idx="88">
                  <c:v>9743</c:v>
                </c:pt>
                <c:pt idx="89">
                  <c:v>9743</c:v>
                </c:pt>
                <c:pt idx="90">
                  <c:v>9747</c:v>
                </c:pt>
                <c:pt idx="91">
                  <c:v>9747</c:v>
                </c:pt>
                <c:pt idx="92">
                  <c:v>9747</c:v>
                </c:pt>
                <c:pt idx="93">
                  <c:v>9757</c:v>
                </c:pt>
                <c:pt idx="94">
                  <c:v>9757</c:v>
                </c:pt>
                <c:pt idx="95">
                  <c:v>9757</c:v>
                </c:pt>
                <c:pt idx="96">
                  <c:v>9776</c:v>
                </c:pt>
                <c:pt idx="97">
                  <c:v>9776</c:v>
                </c:pt>
                <c:pt idx="98">
                  <c:v>9776</c:v>
                </c:pt>
                <c:pt idx="99">
                  <c:v>9780</c:v>
                </c:pt>
                <c:pt idx="100">
                  <c:v>9780</c:v>
                </c:pt>
                <c:pt idx="101">
                  <c:v>9780</c:v>
                </c:pt>
                <c:pt idx="102">
                  <c:v>9793</c:v>
                </c:pt>
                <c:pt idx="103">
                  <c:v>9793</c:v>
                </c:pt>
                <c:pt idx="104">
                  <c:v>9793</c:v>
                </c:pt>
                <c:pt idx="105">
                  <c:v>9794</c:v>
                </c:pt>
                <c:pt idx="106">
                  <c:v>9794</c:v>
                </c:pt>
                <c:pt idx="107">
                  <c:v>9794</c:v>
                </c:pt>
                <c:pt idx="108">
                  <c:v>9853</c:v>
                </c:pt>
                <c:pt idx="109">
                  <c:v>9853</c:v>
                </c:pt>
                <c:pt idx="110">
                  <c:v>9853</c:v>
                </c:pt>
                <c:pt idx="111">
                  <c:v>9854</c:v>
                </c:pt>
                <c:pt idx="112">
                  <c:v>9854</c:v>
                </c:pt>
                <c:pt idx="113">
                  <c:v>9854</c:v>
                </c:pt>
                <c:pt idx="114">
                  <c:v>9854</c:v>
                </c:pt>
                <c:pt idx="115">
                  <c:v>9854</c:v>
                </c:pt>
                <c:pt idx="116">
                  <c:v>9854</c:v>
                </c:pt>
                <c:pt idx="117">
                  <c:v>9886</c:v>
                </c:pt>
                <c:pt idx="118">
                  <c:v>9886</c:v>
                </c:pt>
                <c:pt idx="119">
                  <c:v>9886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B-0326-4C7D-8EC4-A3F8567D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326-4C7D-8EC4-A3F8567DD75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326-4C7D-8EC4-A3F8567DD75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26-4C7D-8EC4-A3F8567DD75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326-4C7D-8EC4-A3F8567DD75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326-4C7D-8EC4-A3F8567DD75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326-4C7D-8EC4-A3F8567DD75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326-4C7D-8EC4-A3F8567DD75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326-4C7D-8EC4-A3F8567DD75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326-4C7D-8EC4-A3F8567DD75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326-4C7D-8EC4-A3F8567DD75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326-4C7D-8EC4-A3F8567DD75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326-4C7D-8EC4-A3F8567DD75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326-4C7D-8EC4-A3F8567DD75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326-4C7D-8EC4-A3F8567DD75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326-4C7D-8EC4-A3F8567DD75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326-4C7D-8EC4-A3F8567DD754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2"/>
          <c:order val="12"/>
          <c:tx>
            <c:strRef>
              <c:f>'Monthly Data'!$Z$1</c:f>
              <c:strCache>
                <c:ptCount val="1"/>
                <c:pt idx="0">
                  <c:v> Sentinel_kWh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Data'!$Z$2:$Z$121</c:f>
              <c:numCache>
                <c:formatCode>_(* #,##0.00_);_(* \(#,##0.00\);_(* "-"??_);_(@_)</c:formatCode>
                <c:ptCount val="120"/>
                <c:pt idx="0">
                  <c:v>43597.906666666669</c:v>
                </c:pt>
                <c:pt idx="1">
                  <c:v>43597.906666666669</c:v>
                </c:pt>
                <c:pt idx="2">
                  <c:v>43597.906666666669</c:v>
                </c:pt>
                <c:pt idx="3">
                  <c:v>43597.906666666669</c:v>
                </c:pt>
                <c:pt idx="4">
                  <c:v>43597.906666666669</c:v>
                </c:pt>
                <c:pt idx="5">
                  <c:v>43597.906666666669</c:v>
                </c:pt>
                <c:pt idx="6">
                  <c:v>43597.906666666669</c:v>
                </c:pt>
                <c:pt idx="7">
                  <c:v>43597.906666666669</c:v>
                </c:pt>
                <c:pt idx="8">
                  <c:v>43597.906666666669</c:v>
                </c:pt>
                <c:pt idx="9">
                  <c:v>43597.906666666669</c:v>
                </c:pt>
                <c:pt idx="10">
                  <c:v>43597.906666666669</c:v>
                </c:pt>
                <c:pt idx="11">
                  <c:v>43597.906666666669</c:v>
                </c:pt>
                <c:pt idx="12">
                  <c:v>39711</c:v>
                </c:pt>
                <c:pt idx="13">
                  <c:v>39711</c:v>
                </c:pt>
                <c:pt idx="14">
                  <c:v>39711</c:v>
                </c:pt>
                <c:pt idx="15">
                  <c:v>39711</c:v>
                </c:pt>
                <c:pt idx="16">
                  <c:v>39711</c:v>
                </c:pt>
                <c:pt idx="17">
                  <c:v>39711</c:v>
                </c:pt>
                <c:pt idx="18">
                  <c:v>39711</c:v>
                </c:pt>
                <c:pt idx="19">
                  <c:v>39711</c:v>
                </c:pt>
                <c:pt idx="20">
                  <c:v>39711</c:v>
                </c:pt>
                <c:pt idx="21">
                  <c:v>39711</c:v>
                </c:pt>
                <c:pt idx="22">
                  <c:v>39711</c:v>
                </c:pt>
                <c:pt idx="23">
                  <c:v>39711</c:v>
                </c:pt>
                <c:pt idx="24">
                  <c:v>38923.209166666667</c:v>
                </c:pt>
                <c:pt idx="25">
                  <c:v>38923.209166666667</c:v>
                </c:pt>
                <c:pt idx="26">
                  <c:v>38923.209166666667</c:v>
                </c:pt>
                <c:pt idx="27">
                  <c:v>38923.209166666667</c:v>
                </c:pt>
                <c:pt idx="28">
                  <c:v>38923.209166666667</c:v>
                </c:pt>
                <c:pt idx="29">
                  <c:v>38923.209166666667</c:v>
                </c:pt>
                <c:pt idx="30">
                  <c:v>38923.209166666667</c:v>
                </c:pt>
                <c:pt idx="31">
                  <c:v>38923.209166666667</c:v>
                </c:pt>
                <c:pt idx="32">
                  <c:v>38923.209166666667</c:v>
                </c:pt>
                <c:pt idx="33">
                  <c:v>38923.209166666667</c:v>
                </c:pt>
                <c:pt idx="34">
                  <c:v>38923.209166666667</c:v>
                </c:pt>
                <c:pt idx="35">
                  <c:v>38923.209166666667</c:v>
                </c:pt>
                <c:pt idx="36">
                  <c:v>39287.628083491378</c:v>
                </c:pt>
                <c:pt idx="37">
                  <c:v>36748.567362428847</c:v>
                </c:pt>
                <c:pt idx="38">
                  <c:v>39287.628083491378</c:v>
                </c:pt>
                <c:pt idx="39">
                  <c:v>37482.286527514269</c:v>
                </c:pt>
                <c:pt idx="40">
                  <c:v>38734.02950358075</c:v>
                </c:pt>
                <c:pt idx="41">
                  <c:v>37474.803513497005</c:v>
                </c:pt>
                <c:pt idx="42">
                  <c:v>38615.132827324407</c:v>
                </c:pt>
                <c:pt idx="43">
                  <c:v>38514.819734345263</c:v>
                </c:pt>
                <c:pt idx="44">
                  <c:v>37270.151802656575</c:v>
                </c:pt>
                <c:pt idx="45">
                  <c:v>38315.034278019135</c:v>
                </c:pt>
                <c:pt idx="46">
                  <c:v>37034.273122360311</c:v>
                </c:pt>
                <c:pt idx="47">
                  <c:v>38256.603415559759</c:v>
                </c:pt>
                <c:pt idx="48">
                  <c:v>38219.146110056914</c:v>
                </c:pt>
                <c:pt idx="49">
                  <c:v>34299.110827798846</c:v>
                </c:pt>
                <c:pt idx="50">
                  <c:v>37773.83034867172</c:v>
                </c:pt>
                <c:pt idx="51">
                  <c:v>36553.074003795111</c:v>
                </c:pt>
                <c:pt idx="52">
                  <c:v>37820.597722960178</c:v>
                </c:pt>
                <c:pt idx="53">
                  <c:v>36598.492190921046</c:v>
                </c:pt>
                <c:pt idx="54">
                  <c:v>37787.598890672911</c:v>
                </c:pt>
                <c:pt idx="55">
                  <c:v>37774.095894848906</c:v>
                </c:pt>
                <c:pt idx="56">
                  <c:v>36553.494237978441</c:v>
                </c:pt>
                <c:pt idx="57">
                  <c:v>37637.657168631617</c:v>
                </c:pt>
                <c:pt idx="58">
                  <c:v>36101.689712680767</c:v>
                </c:pt>
                <c:pt idx="59">
                  <c:v>37274.827691742707</c:v>
                </c:pt>
                <c:pt idx="60">
                  <c:v>37273.723908918437</c:v>
                </c:pt>
                <c:pt idx="61">
                  <c:v>33660.384250474403</c:v>
                </c:pt>
                <c:pt idx="62">
                  <c:v>37273.723908918437</c:v>
                </c:pt>
                <c:pt idx="63">
                  <c:v>36069.264705882379</c:v>
                </c:pt>
                <c:pt idx="64">
                  <c:v>37273.723908918437</c:v>
                </c:pt>
                <c:pt idx="65">
                  <c:v>36069.264705882386</c:v>
                </c:pt>
                <c:pt idx="66">
                  <c:v>37273.723908918422</c:v>
                </c:pt>
                <c:pt idx="67">
                  <c:v>37273.723908918422</c:v>
                </c:pt>
                <c:pt idx="68">
                  <c:v>36069.264705882386</c:v>
                </c:pt>
                <c:pt idx="69">
                  <c:v>37273.723908918422</c:v>
                </c:pt>
                <c:pt idx="70">
                  <c:v>36069.264705882386</c:v>
                </c:pt>
                <c:pt idx="71">
                  <c:v>37273.723908918437</c:v>
                </c:pt>
                <c:pt idx="72">
                  <c:v>37273.747628083518</c:v>
                </c:pt>
                <c:pt idx="73">
                  <c:v>33084.876660341564</c:v>
                </c:pt>
                <c:pt idx="74">
                  <c:v>36340.028462998132</c:v>
                </c:pt>
                <c:pt idx="75">
                  <c:v>35165.683111954422</c:v>
                </c:pt>
                <c:pt idx="76">
                  <c:v>36340.028462998132</c:v>
                </c:pt>
                <c:pt idx="77">
                  <c:v>35116.840607210601</c:v>
                </c:pt>
                <c:pt idx="78">
                  <c:v>36271.20493358637</c:v>
                </c:pt>
                <c:pt idx="79">
                  <c:v>36271.20493358637</c:v>
                </c:pt>
                <c:pt idx="80">
                  <c:v>35099.079399905087</c:v>
                </c:pt>
                <c:pt idx="81">
                  <c:v>36271.205230075931</c:v>
                </c:pt>
                <c:pt idx="82">
                  <c:v>35099.079696394663</c:v>
                </c:pt>
                <c:pt idx="83">
                  <c:v>36271.20493358637</c:v>
                </c:pt>
                <c:pt idx="84">
                  <c:v>36271.178051865936</c:v>
                </c:pt>
                <c:pt idx="85">
                  <c:v>33927.031941808986</c:v>
                </c:pt>
                <c:pt idx="86">
                  <c:v>36271.178051865936</c:v>
                </c:pt>
                <c:pt idx="87">
                  <c:v>35165.656230234039</c:v>
                </c:pt>
                <c:pt idx="88">
                  <c:v>36402.164769133487</c:v>
                </c:pt>
                <c:pt idx="89">
                  <c:v>35432.060404807096</c:v>
                </c:pt>
                <c:pt idx="90">
                  <c:v>36615.286211258725</c:v>
                </c:pt>
                <c:pt idx="91">
                  <c:v>36554.679000632532</c:v>
                </c:pt>
                <c:pt idx="92">
                  <c:v>34539.386625618004</c:v>
                </c:pt>
                <c:pt idx="93">
                  <c:v>35579.515967677427</c:v>
                </c:pt>
                <c:pt idx="94">
                  <c:v>34147.059938200575</c:v>
                </c:pt>
                <c:pt idx="95">
                  <c:v>35287.430890388969</c:v>
                </c:pt>
                <c:pt idx="96">
                  <c:v>35340.578747628118</c:v>
                </c:pt>
                <c:pt idx="97">
                  <c:v>31868.396584440248</c:v>
                </c:pt>
                <c:pt idx="98">
                  <c:v>35145.037950664162</c:v>
                </c:pt>
                <c:pt idx="99">
                  <c:v>33988.083491461111</c:v>
                </c:pt>
                <c:pt idx="100">
                  <c:v>35121.03415559775</c:v>
                </c:pt>
                <c:pt idx="101">
                  <c:v>33955.683111954488</c:v>
                </c:pt>
                <c:pt idx="102">
                  <c:v>35121.034155597736</c:v>
                </c:pt>
                <c:pt idx="103">
                  <c:v>34948.055028463015</c:v>
                </c:pt>
                <c:pt idx="104">
                  <c:v>33820.68311195448</c:v>
                </c:pt>
                <c:pt idx="105">
                  <c:v>34948.055028463015</c:v>
                </c:pt>
                <c:pt idx="106">
                  <c:v>33811.802656546512</c:v>
                </c:pt>
                <c:pt idx="107">
                  <c:v>34879.231499051268</c:v>
                </c:pt>
                <c:pt idx="108">
                  <c:v>34879.231499051268</c:v>
                </c:pt>
                <c:pt idx="109">
                  <c:v>31568.385980578212</c:v>
                </c:pt>
                <c:pt idx="110">
                  <c:v>35087.553298359227</c:v>
                </c:pt>
                <c:pt idx="111">
                  <c:v>33955.685424573072</c:v>
                </c:pt>
                <c:pt idx="112">
                  <c:v>35009.845884724898</c:v>
                </c:pt>
                <c:pt idx="113">
                  <c:v>33755.882352941197</c:v>
                </c:pt>
                <c:pt idx="114">
                  <c:v>34832.248576850121</c:v>
                </c:pt>
                <c:pt idx="115">
                  <c:v>34812.267552182195</c:v>
                </c:pt>
                <c:pt idx="116">
                  <c:v>33444.480981542198</c:v>
                </c:pt>
                <c:pt idx="117">
                  <c:v>33181.287519406629</c:v>
                </c:pt>
                <c:pt idx="118">
                  <c:v>31298.870967741957</c:v>
                </c:pt>
                <c:pt idx="119">
                  <c:v>31845.559772296048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C-8774-4005-84DE-AC9C0A071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774-4005-84DE-AC9C0A07130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74-4005-84DE-AC9C0A07130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774-4005-84DE-AC9C0A07130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774-4005-84DE-AC9C0A07130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774-4005-84DE-AC9C0A07130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774-4005-84DE-AC9C0A07130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774-4005-84DE-AC9C0A07130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774-4005-84DE-AC9C0A07130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774-4005-84DE-AC9C0A071306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774-4005-84DE-AC9C0A07130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774-4005-84DE-AC9C0A071306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774-4005-84DE-AC9C0A07130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774-4005-84DE-AC9C0A07130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774-4005-84DE-AC9C0A071306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774-4005-84DE-AC9C0A07130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774-4005-84DE-AC9C0A071306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'Monthly Data'!$AC$1</c:f>
              <c:strCache>
                <c:ptCount val="1"/>
                <c:pt idx="0">
                  <c:v> Sentinel_kW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Data'!$AC$2:$AC$121</c:f>
              <c:numCache>
                <c:formatCode>_(* #,##0.00_);_(* \(#,##0.00\);_(* "-"??_);_(@_)</c:formatCode>
                <c:ptCount val="120"/>
                <c:pt idx="0">
                  <c:v>104.58333333333333</c:v>
                </c:pt>
                <c:pt idx="1">
                  <c:v>104.58333333333333</c:v>
                </c:pt>
                <c:pt idx="2">
                  <c:v>104.58333333333333</c:v>
                </c:pt>
                <c:pt idx="3">
                  <c:v>104.58333333333333</c:v>
                </c:pt>
                <c:pt idx="4">
                  <c:v>104.58333333333333</c:v>
                </c:pt>
                <c:pt idx="5">
                  <c:v>104.58333333333333</c:v>
                </c:pt>
                <c:pt idx="6">
                  <c:v>104.58333333333333</c:v>
                </c:pt>
                <c:pt idx="7">
                  <c:v>104.58333333333333</c:v>
                </c:pt>
                <c:pt idx="8">
                  <c:v>104.58333333333333</c:v>
                </c:pt>
                <c:pt idx="9">
                  <c:v>104.58333333333333</c:v>
                </c:pt>
                <c:pt idx="10">
                  <c:v>104.58333333333333</c:v>
                </c:pt>
                <c:pt idx="11">
                  <c:v>104.58333333333333</c:v>
                </c:pt>
                <c:pt idx="12">
                  <c:v>96.083333333333329</c:v>
                </c:pt>
                <c:pt idx="13">
                  <c:v>96.083333333333329</c:v>
                </c:pt>
                <c:pt idx="14">
                  <c:v>96.083333333333329</c:v>
                </c:pt>
                <c:pt idx="15">
                  <c:v>96.083333333333329</c:v>
                </c:pt>
                <c:pt idx="16">
                  <c:v>96.083333333333329</c:v>
                </c:pt>
                <c:pt idx="17">
                  <c:v>96.083333333333329</c:v>
                </c:pt>
                <c:pt idx="18">
                  <c:v>96.083333333333329</c:v>
                </c:pt>
                <c:pt idx="19">
                  <c:v>96.083333333333329</c:v>
                </c:pt>
                <c:pt idx="20">
                  <c:v>96.083333333333329</c:v>
                </c:pt>
                <c:pt idx="21">
                  <c:v>96.083333333333329</c:v>
                </c:pt>
                <c:pt idx="22">
                  <c:v>96.083333333333329</c:v>
                </c:pt>
                <c:pt idx="23">
                  <c:v>96.083333333333329</c:v>
                </c:pt>
                <c:pt idx="24">
                  <c:v>107.25</c:v>
                </c:pt>
                <c:pt idx="25">
                  <c:v>107.25</c:v>
                </c:pt>
                <c:pt idx="26">
                  <c:v>107.25</c:v>
                </c:pt>
                <c:pt idx="27">
                  <c:v>107.25</c:v>
                </c:pt>
                <c:pt idx="28">
                  <c:v>107.25</c:v>
                </c:pt>
                <c:pt idx="29">
                  <c:v>107.25</c:v>
                </c:pt>
                <c:pt idx="30">
                  <c:v>107.25</c:v>
                </c:pt>
                <c:pt idx="31">
                  <c:v>107.25</c:v>
                </c:pt>
                <c:pt idx="32">
                  <c:v>107.25</c:v>
                </c:pt>
                <c:pt idx="33">
                  <c:v>107.25</c:v>
                </c:pt>
                <c:pt idx="34">
                  <c:v>107.25</c:v>
                </c:pt>
                <c:pt idx="35">
                  <c:v>107.25</c:v>
                </c:pt>
                <c:pt idx="36">
                  <c:v>105.08333333333333</c:v>
                </c:pt>
                <c:pt idx="37">
                  <c:v>105.08333333333333</c:v>
                </c:pt>
                <c:pt idx="38">
                  <c:v>105.08333333333333</c:v>
                </c:pt>
                <c:pt idx="39">
                  <c:v>105.08333333333333</c:v>
                </c:pt>
                <c:pt idx="40">
                  <c:v>105.08333333333333</c:v>
                </c:pt>
                <c:pt idx="41">
                  <c:v>105.08333333333333</c:v>
                </c:pt>
                <c:pt idx="42">
                  <c:v>105.08333333333333</c:v>
                </c:pt>
                <c:pt idx="43">
                  <c:v>105.08333333333333</c:v>
                </c:pt>
                <c:pt idx="44">
                  <c:v>105.08333333333333</c:v>
                </c:pt>
                <c:pt idx="45">
                  <c:v>105.08333333333333</c:v>
                </c:pt>
                <c:pt idx="46">
                  <c:v>105.08333333333333</c:v>
                </c:pt>
                <c:pt idx="47">
                  <c:v>105.08333333333333</c:v>
                </c:pt>
                <c:pt idx="48">
                  <c:v>102.85935637663886</c:v>
                </c:pt>
                <c:pt idx="49">
                  <c:v>102.85935637663886</c:v>
                </c:pt>
                <c:pt idx="50">
                  <c:v>102.85935637663886</c:v>
                </c:pt>
                <c:pt idx="51">
                  <c:v>102.6156138259833</c:v>
                </c:pt>
                <c:pt idx="52">
                  <c:v>102.6156138259833</c:v>
                </c:pt>
                <c:pt idx="53">
                  <c:v>102.6156138259833</c:v>
                </c:pt>
                <c:pt idx="54">
                  <c:v>102.6156138259833</c:v>
                </c:pt>
                <c:pt idx="55">
                  <c:v>102.6156138259833</c:v>
                </c:pt>
                <c:pt idx="56">
                  <c:v>102.6156138259833</c:v>
                </c:pt>
                <c:pt idx="57">
                  <c:v>100.90941597139452</c:v>
                </c:pt>
                <c:pt idx="58">
                  <c:v>100.90941597139452</c:v>
                </c:pt>
                <c:pt idx="59">
                  <c:v>100.90941597139452</c:v>
                </c:pt>
                <c:pt idx="60">
                  <c:v>101.18464351005484</c:v>
                </c:pt>
                <c:pt idx="61">
                  <c:v>101.18464351005484</c:v>
                </c:pt>
                <c:pt idx="62">
                  <c:v>101.18464351005484</c:v>
                </c:pt>
                <c:pt idx="63">
                  <c:v>101.18464351005484</c:v>
                </c:pt>
                <c:pt idx="64">
                  <c:v>101.18464351005484</c:v>
                </c:pt>
                <c:pt idx="65">
                  <c:v>101.18464351005484</c:v>
                </c:pt>
                <c:pt idx="66">
                  <c:v>101.18464351005484</c:v>
                </c:pt>
                <c:pt idx="67">
                  <c:v>101.18464351005484</c:v>
                </c:pt>
                <c:pt idx="68">
                  <c:v>101.18464351005484</c:v>
                </c:pt>
                <c:pt idx="69">
                  <c:v>100.44606946983546</c:v>
                </c:pt>
                <c:pt idx="70">
                  <c:v>100.44606946983546</c:v>
                </c:pt>
                <c:pt idx="71">
                  <c:v>100.44606946983546</c:v>
                </c:pt>
                <c:pt idx="72">
                  <c:v>102.27655562539285</c:v>
                </c:pt>
                <c:pt idx="73">
                  <c:v>102.27655562539285</c:v>
                </c:pt>
                <c:pt idx="74">
                  <c:v>102.27655562539285</c:v>
                </c:pt>
                <c:pt idx="75">
                  <c:v>98.066624764299178</c:v>
                </c:pt>
                <c:pt idx="76">
                  <c:v>98.066624764299178</c:v>
                </c:pt>
                <c:pt idx="77">
                  <c:v>98.066624764299178</c:v>
                </c:pt>
                <c:pt idx="78">
                  <c:v>97.32369578881206</c:v>
                </c:pt>
                <c:pt idx="79">
                  <c:v>97.32369578881206</c:v>
                </c:pt>
                <c:pt idx="80">
                  <c:v>97.32369578881206</c:v>
                </c:pt>
                <c:pt idx="81">
                  <c:v>96.333123821495917</c:v>
                </c:pt>
                <c:pt idx="82">
                  <c:v>96.333123821495917</c:v>
                </c:pt>
                <c:pt idx="83">
                  <c:v>96.333123821495917</c:v>
                </c:pt>
                <c:pt idx="84">
                  <c:v>91.124835351604005</c:v>
                </c:pt>
                <c:pt idx="85">
                  <c:v>91.124835351604005</c:v>
                </c:pt>
                <c:pt idx="86">
                  <c:v>91.124835351604005</c:v>
                </c:pt>
                <c:pt idx="87">
                  <c:v>90.437964733375821</c:v>
                </c:pt>
                <c:pt idx="88">
                  <c:v>90.437964733375821</c:v>
                </c:pt>
                <c:pt idx="89">
                  <c:v>90.437964733375821</c:v>
                </c:pt>
                <c:pt idx="90">
                  <c:v>89.98005098789038</c:v>
                </c:pt>
                <c:pt idx="91">
                  <c:v>89.98005098789038</c:v>
                </c:pt>
                <c:pt idx="92">
                  <c:v>89.98005098789038</c:v>
                </c:pt>
                <c:pt idx="93">
                  <c:v>87.690482260463142</c:v>
                </c:pt>
                <c:pt idx="94">
                  <c:v>87.690482260463142</c:v>
                </c:pt>
                <c:pt idx="95">
                  <c:v>87.690482260463142</c:v>
                </c:pt>
                <c:pt idx="96">
                  <c:v>94.649470198675488</c:v>
                </c:pt>
                <c:pt idx="97">
                  <c:v>94.649470198675488</c:v>
                </c:pt>
                <c:pt idx="98">
                  <c:v>94.649470198675488</c:v>
                </c:pt>
                <c:pt idx="99">
                  <c:v>96.406887417218542</c:v>
                </c:pt>
                <c:pt idx="100">
                  <c:v>96.406887417218542</c:v>
                </c:pt>
                <c:pt idx="101">
                  <c:v>96.406887417218542</c:v>
                </c:pt>
                <c:pt idx="102">
                  <c:v>94.147350993377486</c:v>
                </c:pt>
                <c:pt idx="103">
                  <c:v>94.147350993377486</c:v>
                </c:pt>
                <c:pt idx="104">
                  <c:v>94.147350993377486</c:v>
                </c:pt>
                <c:pt idx="105">
                  <c:v>93.896291390728479</c:v>
                </c:pt>
                <c:pt idx="106">
                  <c:v>93.896291390728479</c:v>
                </c:pt>
                <c:pt idx="107">
                  <c:v>93.896291390728479</c:v>
                </c:pt>
                <c:pt idx="108">
                  <c:v>93.962471960520404</c:v>
                </c:pt>
                <c:pt idx="109">
                  <c:v>93.962471960520404</c:v>
                </c:pt>
                <c:pt idx="110">
                  <c:v>93.962471960520404</c:v>
                </c:pt>
                <c:pt idx="111">
                  <c:v>93.713234634365179</c:v>
                </c:pt>
                <c:pt idx="112">
                  <c:v>93.713234634365179</c:v>
                </c:pt>
                <c:pt idx="113">
                  <c:v>93.713234634365179</c:v>
                </c:pt>
                <c:pt idx="114">
                  <c:v>92.217810677433818</c:v>
                </c:pt>
                <c:pt idx="115">
                  <c:v>92.217810677433818</c:v>
                </c:pt>
                <c:pt idx="116">
                  <c:v>92.217810677433818</c:v>
                </c:pt>
                <c:pt idx="117">
                  <c:v>90.473149394347246</c:v>
                </c:pt>
                <c:pt idx="118">
                  <c:v>90.473149394347246</c:v>
                </c:pt>
                <c:pt idx="119">
                  <c:v>90.473149394347246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D-5B3C-482B-B90C-BDF2F46E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B3C-482B-B90C-BDF2F46E8C6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B3C-482B-B90C-BDF2F46E8C6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3C-482B-B90C-BDF2F46E8C6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3C-482B-B90C-BDF2F46E8C6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3C-482B-B90C-BDF2F46E8C6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3C-482B-B90C-BDF2F46E8C6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3C-482B-B90C-BDF2F46E8C6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3C-482B-B90C-BDF2F46E8C6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3C-482B-B90C-BDF2F46E8C6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B3C-482B-B90C-BDF2F46E8C6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B3C-482B-B90C-BDF2F46E8C6A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B3C-482B-B90C-BDF2F46E8C6A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B3C-482B-B90C-BDF2F46E8C6A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B3C-482B-B90C-BDF2F46E8C6A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B3C-482B-B90C-BDF2F46E8C6A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B3C-482B-B90C-BDF2F46E8C6A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4"/>
          <c:order val="14"/>
          <c:tx>
            <c:strRef>
              <c:f>'Monthly Data'!$AF$1</c:f>
              <c:strCache>
                <c:ptCount val="1"/>
                <c:pt idx="0">
                  <c:v> Sentinel_Connections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Data'!$AF$2:$AF$121</c:f>
              <c:numCache>
                <c:formatCode>_(* #,##0_);_(* \(#,##0\);_(* "-"??_);_(@_)</c:formatCode>
                <c:ptCount val="120"/>
                <c:pt idx="0">
                  <c:v>436</c:v>
                </c:pt>
                <c:pt idx="1">
                  <c:v>436</c:v>
                </c:pt>
                <c:pt idx="2">
                  <c:v>436</c:v>
                </c:pt>
                <c:pt idx="3">
                  <c:v>436</c:v>
                </c:pt>
                <c:pt idx="4">
                  <c:v>436</c:v>
                </c:pt>
                <c:pt idx="5">
                  <c:v>436</c:v>
                </c:pt>
                <c:pt idx="6">
                  <c:v>436</c:v>
                </c:pt>
                <c:pt idx="7">
                  <c:v>436</c:v>
                </c:pt>
                <c:pt idx="8">
                  <c:v>436</c:v>
                </c:pt>
                <c:pt idx="9">
                  <c:v>436</c:v>
                </c:pt>
                <c:pt idx="10">
                  <c:v>436</c:v>
                </c:pt>
                <c:pt idx="11">
                  <c:v>436</c:v>
                </c:pt>
                <c:pt idx="12">
                  <c:v>436</c:v>
                </c:pt>
                <c:pt idx="13">
                  <c:v>436</c:v>
                </c:pt>
                <c:pt idx="14">
                  <c:v>436</c:v>
                </c:pt>
                <c:pt idx="15">
                  <c:v>436</c:v>
                </c:pt>
                <c:pt idx="16">
                  <c:v>436</c:v>
                </c:pt>
                <c:pt idx="17">
                  <c:v>436</c:v>
                </c:pt>
                <c:pt idx="18">
                  <c:v>436</c:v>
                </c:pt>
                <c:pt idx="19">
                  <c:v>436</c:v>
                </c:pt>
                <c:pt idx="20">
                  <c:v>436</c:v>
                </c:pt>
                <c:pt idx="21">
                  <c:v>436</c:v>
                </c:pt>
                <c:pt idx="22">
                  <c:v>436</c:v>
                </c:pt>
                <c:pt idx="23">
                  <c:v>436</c:v>
                </c:pt>
                <c:pt idx="24">
                  <c:v>436</c:v>
                </c:pt>
                <c:pt idx="25">
                  <c:v>436</c:v>
                </c:pt>
                <c:pt idx="26">
                  <c:v>436</c:v>
                </c:pt>
                <c:pt idx="27">
                  <c:v>436</c:v>
                </c:pt>
                <c:pt idx="28">
                  <c:v>436</c:v>
                </c:pt>
                <c:pt idx="29">
                  <c:v>436</c:v>
                </c:pt>
                <c:pt idx="30">
                  <c:v>436</c:v>
                </c:pt>
                <c:pt idx="31">
                  <c:v>436</c:v>
                </c:pt>
                <c:pt idx="32">
                  <c:v>436</c:v>
                </c:pt>
                <c:pt idx="33">
                  <c:v>436</c:v>
                </c:pt>
                <c:pt idx="34">
                  <c:v>436</c:v>
                </c:pt>
                <c:pt idx="35">
                  <c:v>436</c:v>
                </c:pt>
                <c:pt idx="36">
                  <c:v>428</c:v>
                </c:pt>
                <c:pt idx="37">
                  <c:v>428</c:v>
                </c:pt>
                <c:pt idx="38">
                  <c:v>428</c:v>
                </c:pt>
                <c:pt idx="39">
                  <c:v>428</c:v>
                </c:pt>
                <c:pt idx="40">
                  <c:v>428</c:v>
                </c:pt>
                <c:pt idx="41">
                  <c:v>428</c:v>
                </c:pt>
                <c:pt idx="42">
                  <c:v>428</c:v>
                </c:pt>
                <c:pt idx="43">
                  <c:v>428</c:v>
                </c:pt>
                <c:pt idx="44">
                  <c:v>428</c:v>
                </c:pt>
                <c:pt idx="45">
                  <c:v>428</c:v>
                </c:pt>
                <c:pt idx="46">
                  <c:v>428</c:v>
                </c:pt>
                <c:pt idx="47">
                  <c:v>428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421</c:v>
                </c:pt>
                <c:pt idx="52">
                  <c:v>421</c:v>
                </c:pt>
                <c:pt idx="53">
                  <c:v>421</c:v>
                </c:pt>
                <c:pt idx="54">
                  <c:v>421</c:v>
                </c:pt>
                <c:pt idx="55">
                  <c:v>421</c:v>
                </c:pt>
                <c:pt idx="56">
                  <c:v>421</c:v>
                </c:pt>
                <c:pt idx="57">
                  <c:v>414</c:v>
                </c:pt>
                <c:pt idx="58">
                  <c:v>414</c:v>
                </c:pt>
                <c:pt idx="59">
                  <c:v>414</c:v>
                </c:pt>
                <c:pt idx="60">
                  <c:v>413</c:v>
                </c:pt>
                <c:pt idx="61">
                  <c:v>413</c:v>
                </c:pt>
                <c:pt idx="62">
                  <c:v>413</c:v>
                </c:pt>
                <c:pt idx="63">
                  <c:v>413</c:v>
                </c:pt>
                <c:pt idx="64">
                  <c:v>413</c:v>
                </c:pt>
                <c:pt idx="65">
                  <c:v>413</c:v>
                </c:pt>
                <c:pt idx="66">
                  <c:v>413</c:v>
                </c:pt>
                <c:pt idx="67">
                  <c:v>413</c:v>
                </c:pt>
                <c:pt idx="68">
                  <c:v>413</c:v>
                </c:pt>
                <c:pt idx="69">
                  <c:v>413</c:v>
                </c:pt>
                <c:pt idx="70">
                  <c:v>413</c:v>
                </c:pt>
                <c:pt idx="71">
                  <c:v>413</c:v>
                </c:pt>
                <c:pt idx="72">
                  <c:v>413</c:v>
                </c:pt>
                <c:pt idx="73">
                  <c:v>413</c:v>
                </c:pt>
                <c:pt idx="74">
                  <c:v>413</c:v>
                </c:pt>
                <c:pt idx="75">
                  <c:v>405</c:v>
                </c:pt>
                <c:pt idx="76">
                  <c:v>405</c:v>
                </c:pt>
                <c:pt idx="77">
                  <c:v>405</c:v>
                </c:pt>
                <c:pt idx="78">
                  <c:v>402</c:v>
                </c:pt>
                <c:pt idx="79">
                  <c:v>402</c:v>
                </c:pt>
                <c:pt idx="80">
                  <c:v>402</c:v>
                </c:pt>
                <c:pt idx="81">
                  <c:v>398</c:v>
                </c:pt>
                <c:pt idx="82">
                  <c:v>398</c:v>
                </c:pt>
                <c:pt idx="83">
                  <c:v>398</c:v>
                </c:pt>
                <c:pt idx="84">
                  <c:v>398</c:v>
                </c:pt>
                <c:pt idx="85">
                  <c:v>398</c:v>
                </c:pt>
                <c:pt idx="86">
                  <c:v>398</c:v>
                </c:pt>
                <c:pt idx="87">
                  <c:v>403</c:v>
                </c:pt>
                <c:pt idx="88">
                  <c:v>403</c:v>
                </c:pt>
                <c:pt idx="89">
                  <c:v>403</c:v>
                </c:pt>
                <c:pt idx="90">
                  <c:v>401</c:v>
                </c:pt>
                <c:pt idx="91">
                  <c:v>401</c:v>
                </c:pt>
                <c:pt idx="92">
                  <c:v>401</c:v>
                </c:pt>
                <c:pt idx="93">
                  <c:v>391</c:v>
                </c:pt>
                <c:pt idx="94">
                  <c:v>391</c:v>
                </c:pt>
                <c:pt idx="95">
                  <c:v>391</c:v>
                </c:pt>
                <c:pt idx="96">
                  <c:v>385</c:v>
                </c:pt>
                <c:pt idx="97">
                  <c:v>385</c:v>
                </c:pt>
                <c:pt idx="98">
                  <c:v>385</c:v>
                </c:pt>
                <c:pt idx="99">
                  <c:v>384</c:v>
                </c:pt>
                <c:pt idx="100">
                  <c:v>384</c:v>
                </c:pt>
                <c:pt idx="101">
                  <c:v>384</c:v>
                </c:pt>
                <c:pt idx="102">
                  <c:v>383</c:v>
                </c:pt>
                <c:pt idx="103">
                  <c:v>383</c:v>
                </c:pt>
                <c:pt idx="104">
                  <c:v>383</c:v>
                </c:pt>
                <c:pt idx="105">
                  <c:v>382</c:v>
                </c:pt>
                <c:pt idx="106">
                  <c:v>382</c:v>
                </c:pt>
                <c:pt idx="107">
                  <c:v>382</c:v>
                </c:pt>
                <c:pt idx="108">
                  <c:v>385</c:v>
                </c:pt>
                <c:pt idx="109">
                  <c:v>385</c:v>
                </c:pt>
                <c:pt idx="110">
                  <c:v>385</c:v>
                </c:pt>
                <c:pt idx="111">
                  <c:v>384</c:v>
                </c:pt>
                <c:pt idx="112">
                  <c:v>384</c:v>
                </c:pt>
                <c:pt idx="113">
                  <c:v>384</c:v>
                </c:pt>
                <c:pt idx="114">
                  <c:v>383</c:v>
                </c:pt>
                <c:pt idx="115">
                  <c:v>383</c:v>
                </c:pt>
                <c:pt idx="116">
                  <c:v>383</c:v>
                </c:pt>
                <c:pt idx="117">
                  <c:v>371</c:v>
                </c:pt>
                <c:pt idx="118">
                  <c:v>371</c:v>
                </c:pt>
                <c:pt idx="119">
                  <c:v>371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E-B532-4889-A041-947BF802B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532-4889-A041-947BF802B82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532-4889-A041-947BF802B82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532-4889-A041-947BF802B82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532-4889-A041-947BF802B82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532-4889-A041-947BF802B82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532-4889-A041-947BF802B82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532-4889-A041-947BF802B82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532-4889-A041-947BF802B82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532-4889-A041-947BF802B82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532-4889-A041-947BF802B82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532-4889-A041-947BF802B82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532-4889-A041-947BF802B82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532-4889-A041-947BF802B82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532-4889-A041-947BF802B82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532-4889-A041-947BF802B82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532-4889-A041-947BF802B82D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Avg.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Data'!$J$2:$J$133</c:f>
              <c:numCache>
                <c:formatCode>_(* #,##0_);_(* \(#,##0\);_(* "-"??_);_(@_)</c:formatCode>
                <c:ptCount val="132"/>
                <c:pt idx="0">
                  <c:v>16505661.651803311</c:v>
                </c:pt>
                <c:pt idx="1">
                  <c:v>12173140.692870561</c:v>
                </c:pt>
                <c:pt idx="2">
                  <c:v>14456579.960224291</c:v>
                </c:pt>
                <c:pt idx="3">
                  <c:v>10500951.52001169</c:v>
                </c:pt>
                <c:pt idx="4">
                  <c:v>11512634.861346183</c:v>
                </c:pt>
                <c:pt idx="5">
                  <c:v>12030576.64000044</c:v>
                </c:pt>
                <c:pt idx="6">
                  <c:v>10337242.980438421</c:v>
                </c:pt>
                <c:pt idx="7">
                  <c:v>11588322.567869706</c:v>
                </c:pt>
                <c:pt idx="8">
                  <c:v>9973423.0140061881</c:v>
                </c:pt>
                <c:pt idx="9">
                  <c:v>11722419.92169649</c:v>
                </c:pt>
                <c:pt idx="10">
                  <c:v>9938161.3173134234</c:v>
                </c:pt>
                <c:pt idx="11">
                  <c:v>13604961.667078922</c:v>
                </c:pt>
                <c:pt idx="12">
                  <c:v>14376590.431643624</c:v>
                </c:pt>
                <c:pt idx="13">
                  <c:v>12942730.013512963</c:v>
                </c:pt>
                <c:pt idx="14">
                  <c:v>11809189.649065601</c:v>
                </c:pt>
                <c:pt idx="15">
                  <c:v>9742114.065297965</c:v>
                </c:pt>
                <c:pt idx="16">
                  <c:v>11214553.101461688</c:v>
                </c:pt>
                <c:pt idx="17">
                  <c:v>10647192.427127725</c:v>
                </c:pt>
                <c:pt idx="18">
                  <c:v>13008010.936970579</c:v>
                </c:pt>
                <c:pt idx="19">
                  <c:v>12223370.35034146</c:v>
                </c:pt>
                <c:pt idx="20">
                  <c:v>10644169.04096397</c:v>
                </c:pt>
                <c:pt idx="21">
                  <c:v>10897174.504115809</c:v>
                </c:pt>
                <c:pt idx="22">
                  <c:v>11603417.384082088</c:v>
                </c:pt>
                <c:pt idx="23">
                  <c:v>14409237.388933923</c:v>
                </c:pt>
                <c:pt idx="24">
                  <c:v>15534902.41548775</c:v>
                </c:pt>
                <c:pt idx="25">
                  <c:v>12313373.447293675</c:v>
                </c:pt>
                <c:pt idx="26">
                  <c:v>13809116.363420734</c:v>
                </c:pt>
                <c:pt idx="27">
                  <c:v>11326331.986515308</c:v>
                </c:pt>
                <c:pt idx="28">
                  <c:v>10570837.687807994</c:v>
                </c:pt>
                <c:pt idx="29">
                  <c:v>11139418.153461859</c:v>
                </c:pt>
                <c:pt idx="30">
                  <c:v>12726159.870376468</c:v>
                </c:pt>
                <c:pt idx="31">
                  <c:v>12209687.83561725</c:v>
                </c:pt>
                <c:pt idx="32">
                  <c:v>10212065.561585609</c:v>
                </c:pt>
                <c:pt idx="33">
                  <c:v>10860786.089750024</c:v>
                </c:pt>
                <c:pt idx="34">
                  <c:v>10784056.569037311</c:v>
                </c:pt>
                <c:pt idx="35">
                  <c:v>13801835.162590191</c:v>
                </c:pt>
                <c:pt idx="36">
                  <c:v>13849581.205475114</c:v>
                </c:pt>
                <c:pt idx="37">
                  <c:v>12775993.368311312</c:v>
                </c:pt>
                <c:pt idx="38">
                  <c:v>12628925.022461139</c:v>
                </c:pt>
                <c:pt idx="39">
                  <c:v>11381463.885049833</c:v>
                </c:pt>
                <c:pt idx="40">
                  <c:v>11290422.281059798</c:v>
                </c:pt>
                <c:pt idx="41">
                  <c:v>11226399.171586309</c:v>
                </c:pt>
                <c:pt idx="42">
                  <c:v>11843448.09544499</c:v>
                </c:pt>
                <c:pt idx="43">
                  <c:v>11519475.563926255</c:v>
                </c:pt>
                <c:pt idx="44">
                  <c:v>10880365.74627059</c:v>
                </c:pt>
                <c:pt idx="45">
                  <c:v>11556483.034374658</c:v>
                </c:pt>
                <c:pt idx="46">
                  <c:v>12209599.160541633</c:v>
                </c:pt>
                <c:pt idx="47">
                  <c:v>13600582.120685941</c:v>
                </c:pt>
                <c:pt idx="48">
                  <c:v>14752050.959102102</c:v>
                </c:pt>
                <c:pt idx="49">
                  <c:v>13265262.095388774</c:v>
                </c:pt>
                <c:pt idx="50">
                  <c:v>13562320.697166633</c:v>
                </c:pt>
                <c:pt idx="51">
                  <c:v>12105346.419146534</c:v>
                </c:pt>
                <c:pt idx="52">
                  <c:v>11460181.196232371</c:v>
                </c:pt>
                <c:pt idx="53">
                  <c:v>11110976.50646054</c:v>
                </c:pt>
                <c:pt idx="54">
                  <c:v>11609532.358041346</c:v>
                </c:pt>
                <c:pt idx="55">
                  <c:v>11322662.716633953</c:v>
                </c:pt>
                <c:pt idx="56">
                  <c:v>10755763.481713682</c:v>
                </c:pt>
                <c:pt idx="57">
                  <c:v>11647950.204922404</c:v>
                </c:pt>
                <c:pt idx="58">
                  <c:v>12765555.158592951</c:v>
                </c:pt>
                <c:pt idx="59">
                  <c:v>14615032.406076349</c:v>
                </c:pt>
                <c:pt idx="60">
                  <c:v>15641414.376401002</c:v>
                </c:pt>
                <c:pt idx="61">
                  <c:v>13968814.024882663</c:v>
                </c:pt>
                <c:pt idx="62">
                  <c:v>14253491.148133412</c:v>
                </c:pt>
                <c:pt idx="63">
                  <c:v>12356126.298887895</c:v>
                </c:pt>
                <c:pt idx="64">
                  <c:v>11507575.737847038</c:v>
                </c:pt>
                <c:pt idx="65">
                  <c:v>11015346.702855358</c:v>
                </c:pt>
                <c:pt idx="66">
                  <c:v>11293599.107212007</c:v>
                </c:pt>
                <c:pt idx="67">
                  <c:v>11197111.021434922</c:v>
                </c:pt>
                <c:pt idx="68">
                  <c:v>10735711.003900774</c:v>
                </c:pt>
                <c:pt idx="69">
                  <c:v>11742092.430423632</c:v>
                </c:pt>
                <c:pt idx="70">
                  <c:v>12610592.239040805</c:v>
                </c:pt>
                <c:pt idx="71">
                  <c:v>14063102.760264246</c:v>
                </c:pt>
                <c:pt idx="72">
                  <c:v>15246624.868453581</c:v>
                </c:pt>
                <c:pt idx="73">
                  <c:v>13864371.931172915</c:v>
                </c:pt>
                <c:pt idx="74">
                  <c:v>13827739.695225695</c:v>
                </c:pt>
                <c:pt idx="75">
                  <c:v>11913444.344052339</c:v>
                </c:pt>
                <c:pt idx="76">
                  <c:v>11122475.909394417</c:v>
                </c:pt>
                <c:pt idx="77">
                  <c:v>10776256.413105214</c:v>
                </c:pt>
                <c:pt idx="78">
                  <c:v>11376486.747101519</c:v>
                </c:pt>
                <c:pt idx="79">
                  <c:v>11290099.830682779</c:v>
                </c:pt>
                <c:pt idx="80">
                  <c:v>10679784.992269779</c:v>
                </c:pt>
                <c:pt idx="81">
                  <c:v>11165262.355125228</c:v>
                </c:pt>
                <c:pt idx="82">
                  <c:v>11472596.148173824</c:v>
                </c:pt>
                <c:pt idx="83">
                  <c:v>12747258.634303203</c:v>
                </c:pt>
                <c:pt idx="84">
                  <c:v>13927164.019335618</c:v>
                </c:pt>
                <c:pt idx="85">
                  <c:v>13143912.899094341</c:v>
                </c:pt>
                <c:pt idx="86">
                  <c:v>13181392.511209868</c:v>
                </c:pt>
                <c:pt idx="87">
                  <c:v>11741355.772917975</c:v>
                </c:pt>
                <c:pt idx="88">
                  <c:v>11120370.95655865</c:v>
                </c:pt>
                <c:pt idx="89">
                  <c:v>10889027.461444192</c:v>
                </c:pt>
                <c:pt idx="90">
                  <c:v>11547593.193661731</c:v>
                </c:pt>
                <c:pt idx="91">
                  <c:v>11415908.383260217</c:v>
                </c:pt>
                <c:pt idx="92">
                  <c:v>10563643.298263041</c:v>
                </c:pt>
                <c:pt idx="93">
                  <c:v>10802369.847142525</c:v>
                </c:pt>
                <c:pt idx="94">
                  <c:v>11422200.503342638</c:v>
                </c:pt>
                <c:pt idx="95">
                  <c:v>13235179.382325474</c:v>
                </c:pt>
                <c:pt idx="96">
                  <c:v>13581892.271230409</c:v>
                </c:pt>
                <c:pt idx="97">
                  <c:v>12307051.355232682</c:v>
                </c:pt>
                <c:pt idx="98">
                  <c:v>12961015.875376809</c:v>
                </c:pt>
                <c:pt idx="99">
                  <c:v>10999227.176268414</c:v>
                </c:pt>
                <c:pt idx="100">
                  <c:v>10473184.610428929</c:v>
                </c:pt>
                <c:pt idx="101">
                  <c:v>10173483.751383949</c:v>
                </c:pt>
                <c:pt idx="102">
                  <c:v>11023001.378199605</c:v>
                </c:pt>
                <c:pt idx="103">
                  <c:v>10716493.421818431</c:v>
                </c:pt>
                <c:pt idx="104">
                  <c:v>10417274.479420992</c:v>
                </c:pt>
                <c:pt idx="105">
                  <c:v>10833898.470335308</c:v>
                </c:pt>
                <c:pt idx="106">
                  <c:v>12056944.355761517</c:v>
                </c:pt>
                <c:pt idx="107">
                  <c:v>14233501.119661603</c:v>
                </c:pt>
                <c:pt idx="108">
                  <c:v>14914390.525133755</c:v>
                </c:pt>
                <c:pt idx="109">
                  <c:v>12917263.882925477</c:v>
                </c:pt>
                <c:pt idx="110">
                  <c:v>13144061.958267637</c:v>
                </c:pt>
                <c:pt idx="111">
                  <c:v>11890893.459757309</c:v>
                </c:pt>
                <c:pt idx="112">
                  <c:v>11089724.659670757</c:v>
                </c:pt>
                <c:pt idx="113">
                  <c:v>11085213.813383516</c:v>
                </c:pt>
                <c:pt idx="114">
                  <c:v>12004050.558280705</c:v>
                </c:pt>
                <c:pt idx="115">
                  <c:v>11625283.08312198</c:v>
                </c:pt>
                <c:pt idx="116">
                  <c:v>10562507.443328012</c:v>
                </c:pt>
                <c:pt idx="117">
                  <c:v>11291433.769172907</c:v>
                </c:pt>
                <c:pt idx="118">
                  <c:v>12546515.547766916</c:v>
                </c:pt>
                <c:pt idx="119">
                  <c:v>13604215.781168524</c:v>
                </c:pt>
                <c:pt idx="120">
                  <c:v>14902452.51620518</c:v>
                </c:pt>
                <c:pt idx="121">
                  <c:v>13457229.776205182</c:v>
                </c:pt>
                <c:pt idx="122">
                  <c:v>13531130.656205181</c:v>
                </c:pt>
                <c:pt idx="123">
                  <c:v>11695258.606205182</c:v>
                </c:pt>
                <c:pt idx="124">
                  <c:v>10867780.526205182</c:v>
                </c:pt>
                <c:pt idx="125">
                  <c:v>10748249.036205182</c:v>
                </c:pt>
                <c:pt idx="126">
                  <c:v>11823927.126205182</c:v>
                </c:pt>
                <c:pt idx="127">
                  <c:v>11151825.136205181</c:v>
                </c:pt>
                <c:pt idx="128">
                  <c:v>10192089.076205181</c:v>
                </c:pt>
                <c:pt idx="129">
                  <c:v>10866304.536205182</c:v>
                </c:pt>
                <c:pt idx="130">
                  <c:v>12718171.856205182</c:v>
                </c:pt>
                <c:pt idx="131">
                  <c:v>13480626.096205181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28-4A38-8F6D-5510EAEFA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Consumption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5"/>
          <c:order val="15"/>
          <c:tx>
            <c:strRef>
              <c:f>'Monthly Data'!$AG$1</c:f>
              <c:strCache>
                <c:ptCount val="1"/>
                <c:pt idx="0">
                  <c:v> USL_kWh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Data'!$AG$2:$AG$121</c:f>
              <c:numCache>
                <c:formatCode>_(* #,##0.00_);_(* \(#,##0.00\);_(* "-"??_);_(@_)</c:formatCode>
                <c:ptCount val="120"/>
                <c:pt idx="0">
                  <c:v>187675.95583333334</c:v>
                </c:pt>
                <c:pt idx="1">
                  <c:v>187675.95583333334</c:v>
                </c:pt>
                <c:pt idx="2">
                  <c:v>187675.95583333334</c:v>
                </c:pt>
                <c:pt idx="3">
                  <c:v>187675.95583333334</c:v>
                </c:pt>
                <c:pt idx="4">
                  <c:v>187675.95583333334</c:v>
                </c:pt>
                <c:pt idx="5">
                  <c:v>187675.95583333334</c:v>
                </c:pt>
                <c:pt idx="6">
                  <c:v>187675.95583333334</c:v>
                </c:pt>
                <c:pt idx="7">
                  <c:v>187675.95583333334</c:v>
                </c:pt>
                <c:pt idx="8">
                  <c:v>187675.95583333334</c:v>
                </c:pt>
                <c:pt idx="9">
                  <c:v>187675.95583333334</c:v>
                </c:pt>
                <c:pt idx="10">
                  <c:v>187675.95583333334</c:v>
                </c:pt>
                <c:pt idx="11">
                  <c:v>187675.95583333334</c:v>
                </c:pt>
                <c:pt idx="12">
                  <c:v>190466.39249999999</c:v>
                </c:pt>
                <c:pt idx="13">
                  <c:v>190466.39249999999</c:v>
                </c:pt>
                <c:pt idx="14">
                  <c:v>190466.39249999999</c:v>
                </c:pt>
                <c:pt idx="15">
                  <c:v>190466.39249999999</c:v>
                </c:pt>
                <c:pt idx="16">
                  <c:v>190466.39249999999</c:v>
                </c:pt>
                <c:pt idx="17">
                  <c:v>190466.39249999999</c:v>
                </c:pt>
                <c:pt idx="18">
                  <c:v>190466.39249999999</c:v>
                </c:pt>
                <c:pt idx="19">
                  <c:v>190466.39249999999</c:v>
                </c:pt>
                <c:pt idx="20">
                  <c:v>190466.39249999999</c:v>
                </c:pt>
                <c:pt idx="21">
                  <c:v>190466.39249999999</c:v>
                </c:pt>
                <c:pt idx="22">
                  <c:v>190466.39249999999</c:v>
                </c:pt>
                <c:pt idx="23">
                  <c:v>190466.39249999999</c:v>
                </c:pt>
                <c:pt idx="24">
                  <c:v>192533.95416666669</c:v>
                </c:pt>
                <c:pt idx="25">
                  <c:v>192533.95416666669</c:v>
                </c:pt>
                <c:pt idx="26">
                  <c:v>192533.95416666669</c:v>
                </c:pt>
                <c:pt idx="27">
                  <c:v>192533.95416666669</c:v>
                </c:pt>
                <c:pt idx="28">
                  <c:v>192533.95416666669</c:v>
                </c:pt>
                <c:pt idx="29">
                  <c:v>192533.95416666669</c:v>
                </c:pt>
                <c:pt idx="30">
                  <c:v>192533.95416666669</c:v>
                </c:pt>
                <c:pt idx="31">
                  <c:v>192533.95416666669</c:v>
                </c:pt>
                <c:pt idx="32">
                  <c:v>192533.95416666669</c:v>
                </c:pt>
                <c:pt idx="33">
                  <c:v>192533.95416666669</c:v>
                </c:pt>
                <c:pt idx="34">
                  <c:v>192533.95416666669</c:v>
                </c:pt>
                <c:pt idx="35">
                  <c:v>192533.95416666669</c:v>
                </c:pt>
                <c:pt idx="36">
                  <c:v>133652.55581910181</c:v>
                </c:pt>
                <c:pt idx="37">
                  <c:v>120986.63898920605</c:v>
                </c:pt>
                <c:pt idx="38">
                  <c:v>133637.30075901255</c:v>
                </c:pt>
                <c:pt idx="39">
                  <c:v>127305.08049213541</c:v>
                </c:pt>
                <c:pt idx="40">
                  <c:v>133635.28058605731</c:v>
                </c:pt>
                <c:pt idx="41">
                  <c:v>127303.1254860484</c:v>
                </c:pt>
                <c:pt idx="42">
                  <c:v>133637.30075901252</c:v>
                </c:pt>
                <c:pt idx="43">
                  <c:v>134244.45602187669</c:v>
                </c:pt>
                <c:pt idx="44">
                  <c:v>127588.04564253986</c:v>
                </c:pt>
                <c:pt idx="45">
                  <c:v>133508.24311736581</c:v>
                </c:pt>
                <c:pt idx="46">
                  <c:v>126522.16678884087</c:v>
                </c:pt>
                <c:pt idx="47">
                  <c:v>132428.67761343598</c:v>
                </c:pt>
                <c:pt idx="48">
                  <c:v>123985.45088605171</c:v>
                </c:pt>
                <c:pt idx="49">
                  <c:v>111602.23412343609</c:v>
                </c:pt>
                <c:pt idx="50">
                  <c:v>123461.97012131446</c:v>
                </c:pt>
                <c:pt idx="51">
                  <c:v>118883.18168134191</c:v>
                </c:pt>
                <c:pt idx="52">
                  <c:v>122179.01319898268</c:v>
                </c:pt>
                <c:pt idx="53">
                  <c:v>117229.99059608359</c:v>
                </c:pt>
                <c:pt idx="54">
                  <c:v>121140.0000000001</c:v>
                </c:pt>
                <c:pt idx="55">
                  <c:v>121140.0000000001</c:v>
                </c:pt>
                <c:pt idx="56">
                  <c:v>116553.19119711901</c:v>
                </c:pt>
                <c:pt idx="57">
                  <c:v>118352.82398314652</c:v>
                </c:pt>
                <c:pt idx="58">
                  <c:v>113455.41730176967</c:v>
                </c:pt>
                <c:pt idx="59">
                  <c:v>116770.59787849618</c:v>
                </c:pt>
                <c:pt idx="60">
                  <c:v>116724.92721834526</c:v>
                </c:pt>
                <c:pt idx="61">
                  <c:v>104838.11832245195</c:v>
                </c:pt>
                <c:pt idx="62">
                  <c:v>115757.56602482397</c:v>
                </c:pt>
                <c:pt idx="63">
                  <c:v>111663.44915544189</c:v>
                </c:pt>
                <c:pt idx="64">
                  <c:v>115385.56412729078</c:v>
                </c:pt>
                <c:pt idx="65">
                  <c:v>111663.44915544188</c:v>
                </c:pt>
                <c:pt idx="66">
                  <c:v>114441.14449364002</c:v>
                </c:pt>
                <c:pt idx="67">
                  <c:v>114112.84981376112</c:v>
                </c:pt>
                <c:pt idx="68">
                  <c:v>110218.78149038537</c:v>
                </c:pt>
                <c:pt idx="69">
                  <c:v>112875.63081647281</c:v>
                </c:pt>
                <c:pt idx="70">
                  <c:v>108094.66156628671</c:v>
                </c:pt>
                <c:pt idx="71">
                  <c:v>111106.56908171139</c:v>
                </c:pt>
                <c:pt idx="72">
                  <c:v>111091.79708917072</c:v>
                </c:pt>
                <c:pt idx="73">
                  <c:v>100340.97801602431</c:v>
                </c:pt>
                <c:pt idx="74">
                  <c:v>111087.53657525608</c:v>
                </c:pt>
                <c:pt idx="75">
                  <c:v>106991.93960512112</c:v>
                </c:pt>
                <c:pt idx="76">
                  <c:v>108818.6952760659</c:v>
                </c:pt>
                <c:pt idx="77">
                  <c:v>105309.07312442538</c:v>
                </c:pt>
                <c:pt idx="78">
                  <c:v>108821.44420643587</c:v>
                </c:pt>
                <c:pt idx="79">
                  <c:v>107784.80629027233</c:v>
                </c:pt>
                <c:pt idx="80">
                  <c:v>102876.86668777041</c:v>
                </c:pt>
                <c:pt idx="81">
                  <c:v>105923.76224403024</c:v>
                </c:pt>
                <c:pt idx="82">
                  <c:v>102104.4834714263</c:v>
                </c:pt>
                <c:pt idx="83">
                  <c:v>104886.14546037436</c:v>
                </c:pt>
                <c:pt idx="84">
                  <c:v>104901.63826001009</c:v>
                </c:pt>
                <c:pt idx="85">
                  <c:v>97967.363414284337</c:v>
                </c:pt>
                <c:pt idx="86">
                  <c:v>104578.07430779646</c:v>
                </c:pt>
                <c:pt idx="87">
                  <c:v>101086.94466753547</c:v>
                </c:pt>
                <c:pt idx="88">
                  <c:v>104456.52824386601</c:v>
                </c:pt>
                <c:pt idx="89">
                  <c:v>100124.48693639949</c:v>
                </c:pt>
                <c:pt idx="90">
                  <c:v>102490.50759013298</c:v>
                </c:pt>
                <c:pt idx="91">
                  <c:v>102210.50759013298</c:v>
                </c:pt>
                <c:pt idx="92">
                  <c:v>98911.48007590101</c:v>
                </c:pt>
                <c:pt idx="93">
                  <c:v>102208.52941176522</c:v>
                </c:pt>
                <c:pt idx="94">
                  <c:v>98912.143637513407</c:v>
                </c:pt>
                <c:pt idx="95">
                  <c:v>101969.83928468806</c:v>
                </c:pt>
                <c:pt idx="96">
                  <c:v>101920.02846299864</c:v>
                </c:pt>
                <c:pt idx="97">
                  <c:v>91824.990512333941</c:v>
                </c:pt>
                <c:pt idx="98">
                  <c:v>101660.02846299863</c:v>
                </c:pt>
                <c:pt idx="99">
                  <c:v>97936.963946868767</c:v>
                </c:pt>
                <c:pt idx="100">
                  <c:v>101169.63577904293</c:v>
                </c:pt>
                <c:pt idx="101">
                  <c:v>97526.350938224452</c:v>
                </c:pt>
                <c:pt idx="102">
                  <c:v>100413.02656546545</c:v>
                </c:pt>
                <c:pt idx="103">
                  <c:v>100224.02460672149</c:v>
                </c:pt>
                <c:pt idx="104">
                  <c:v>96784.570972272821</c:v>
                </c:pt>
                <c:pt idx="105">
                  <c:v>98246.413908672024</c:v>
                </c:pt>
                <c:pt idx="106">
                  <c:v>94498.965844401973</c:v>
                </c:pt>
                <c:pt idx="107">
                  <c:v>97309.815668202835</c:v>
                </c:pt>
                <c:pt idx="108">
                  <c:v>97216.894641727733</c:v>
                </c:pt>
                <c:pt idx="109">
                  <c:v>87385.320050600931</c:v>
                </c:pt>
                <c:pt idx="110">
                  <c:v>96699.022770399024</c:v>
                </c:pt>
                <c:pt idx="111">
                  <c:v>93608.965844401973</c:v>
                </c:pt>
                <c:pt idx="112">
                  <c:v>96699.022770399024</c:v>
                </c:pt>
                <c:pt idx="113">
                  <c:v>93608.965844401973</c:v>
                </c:pt>
                <c:pt idx="114">
                  <c:v>96409.022770399009</c:v>
                </c:pt>
                <c:pt idx="115">
                  <c:v>96039.022770399009</c:v>
                </c:pt>
                <c:pt idx="116">
                  <c:v>92708.965844401988</c:v>
                </c:pt>
                <c:pt idx="117">
                  <c:v>95769.022770399009</c:v>
                </c:pt>
                <c:pt idx="118">
                  <c:v>92708.965844401988</c:v>
                </c:pt>
                <c:pt idx="119">
                  <c:v>95769.022770399009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F-C915-484B-9968-24298888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915-484B-9968-24298888C2B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915-484B-9968-24298888C2B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915-484B-9968-24298888C2B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915-484B-9968-24298888C2B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915-484B-9968-24298888C2B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915-484B-9968-24298888C2B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915-484B-9968-24298888C2B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915-484B-9968-24298888C2B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915-484B-9968-24298888C2B6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915-484B-9968-24298888C2B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915-484B-9968-24298888C2B6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915-484B-9968-24298888C2B6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915-484B-9968-24298888C2B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915-484B-9968-24298888C2B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915-484B-9968-24298888C2B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915-484B-9968-24298888C2B6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6"/>
          <c:order val="16"/>
          <c:tx>
            <c:strRef>
              <c:f>'Monthly Data'!$AH$1</c:f>
              <c:strCache>
                <c:ptCount val="1"/>
                <c:pt idx="0">
                  <c:v> USL_Connections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Data'!$AH$2:$AH$121</c:f>
              <c:numCache>
                <c:formatCode>General</c:formatCode>
                <c:ptCount val="120"/>
                <c:pt idx="0">
                  <c:v>338</c:v>
                </c:pt>
                <c:pt idx="1">
                  <c:v>338</c:v>
                </c:pt>
                <c:pt idx="2" formatCode="#,##0">
                  <c:v>338</c:v>
                </c:pt>
                <c:pt idx="3">
                  <c:v>338</c:v>
                </c:pt>
                <c:pt idx="4">
                  <c:v>338</c:v>
                </c:pt>
                <c:pt idx="5" formatCode="#,##0">
                  <c:v>338</c:v>
                </c:pt>
                <c:pt idx="6">
                  <c:v>338</c:v>
                </c:pt>
                <c:pt idx="7">
                  <c:v>338</c:v>
                </c:pt>
                <c:pt idx="8" formatCode="#,##0">
                  <c:v>338</c:v>
                </c:pt>
                <c:pt idx="9">
                  <c:v>338</c:v>
                </c:pt>
                <c:pt idx="10">
                  <c:v>338</c:v>
                </c:pt>
                <c:pt idx="11" formatCode="#,##0">
                  <c:v>338</c:v>
                </c:pt>
                <c:pt idx="12">
                  <c:v>338</c:v>
                </c:pt>
                <c:pt idx="13">
                  <c:v>338</c:v>
                </c:pt>
                <c:pt idx="14" formatCode="#,##0">
                  <c:v>338</c:v>
                </c:pt>
                <c:pt idx="15">
                  <c:v>338</c:v>
                </c:pt>
                <c:pt idx="16">
                  <c:v>338</c:v>
                </c:pt>
                <c:pt idx="17" formatCode="#,##0">
                  <c:v>338</c:v>
                </c:pt>
                <c:pt idx="18">
                  <c:v>338</c:v>
                </c:pt>
                <c:pt idx="19">
                  <c:v>338</c:v>
                </c:pt>
                <c:pt idx="20" formatCode="#,##0">
                  <c:v>338</c:v>
                </c:pt>
                <c:pt idx="21">
                  <c:v>338</c:v>
                </c:pt>
                <c:pt idx="22">
                  <c:v>338</c:v>
                </c:pt>
                <c:pt idx="23" formatCode="#,##0">
                  <c:v>338</c:v>
                </c:pt>
                <c:pt idx="24">
                  <c:v>352</c:v>
                </c:pt>
                <c:pt idx="25">
                  <c:v>352</c:v>
                </c:pt>
                <c:pt idx="26" formatCode="#,##0">
                  <c:v>352</c:v>
                </c:pt>
                <c:pt idx="27">
                  <c:v>352</c:v>
                </c:pt>
                <c:pt idx="28">
                  <c:v>352</c:v>
                </c:pt>
                <c:pt idx="29" formatCode="#,##0">
                  <c:v>352</c:v>
                </c:pt>
                <c:pt idx="30">
                  <c:v>352</c:v>
                </c:pt>
                <c:pt idx="31">
                  <c:v>352</c:v>
                </c:pt>
                <c:pt idx="32" formatCode="#,##0">
                  <c:v>352</c:v>
                </c:pt>
                <c:pt idx="33">
                  <c:v>352</c:v>
                </c:pt>
                <c:pt idx="34">
                  <c:v>352</c:v>
                </c:pt>
                <c:pt idx="35" formatCode="#,##0">
                  <c:v>352</c:v>
                </c:pt>
                <c:pt idx="36" formatCode="#,##0">
                  <c:v>350</c:v>
                </c:pt>
                <c:pt idx="37" formatCode="#,##0">
                  <c:v>350</c:v>
                </c:pt>
                <c:pt idx="38" formatCode="#,##0">
                  <c:v>350</c:v>
                </c:pt>
                <c:pt idx="39" formatCode="#,##0">
                  <c:v>350</c:v>
                </c:pt>
                <c:pt idx="40" formatCode="#,##0">
                  <c:v>350</c:v>
                </c:pt>
                <c:pt idx="41" formatCode="#,##0">
                  <c:v>350</c:v>
                </c:pt>
                <c:pt idx="42" formatCode="#,##0">
                  <c:v>350</c:v>
                </c:pt>
                <c:pt idx="43" formatCode="#,##0">
                  <c:v>350</c:v>
                </c:pt>
                <c:pt idx="44" formatCode="#,##0">
                  <c:v>350</c:v>
                </c:pt>
                <c:pt idx="45" formatCode="#,##0">
                  <c:v>350</c:v>
                </c:pt>
                <c:pt idx="46" formatCode="#,##0">
                  <c:v>350</c:v>
                </c:pt>
                <c:pt idx="47" formatCode="#,##0">
                  <c:v>350</c:v>
                </c:pt>
                <c:pt idx="48" formatCode="#,##0">
                  <c:v>349</c:v>
                </c:pt>
                <c:pt idx="49" formatCode="#,##0">
                  <c:v>349</c:v>
                </c:pt>
                <c:pt idx="50" formatCode="#,##0">
                  <c:v>349</c:v>
                </c:pt>
                <c:pt idx="51" formatCode="#,##0">
                  <c:v>347</c:v>
                </c:pt>
                <c:pt idx="52" formatCode="#,##0">
                  <c:v>347</c:v>
                </c:pt>
                <c:pt idx="53" formatCode="#,##0">
                  <c:v>347</c:v>
                </c:pt>
                <c:pt idx="54" formatCode="#,##0">
                  <c:v>347</c:v>
                </c:pt>
                <c:pt idx="55" formatCode="#,##0">
                  <c:v>347</c:v>
                </c:pt>
                <c:pt idx="56" formatCode="#,##0">
                  <c:v>347</c:v>
                </c:pt>
                <c:pt idx="57" formatCode="#,##0">
                  <c:v>340</c:v>
                </c:pt>
                <c:pt idx="58" formatCode="#,##0">
                  <c:v>340</c:v>
                </c:pt>
                <c:pt idx="59" formatCode="#,##0">
                  <c:v>340</c:v>
                </c:pt>
                <c:pt idx="60" formatCode="#,##0">
                  <c:v>334</c:v>
                </c:pt>
                <c:pt idx="61" formatCode="#,##0">
                  <c:v>334</c:v>
                </c:pt>
                <c:pt idx="62" formatCode="#,##0">
                  <c:v>334</c:v>
                </c:pt>
                <c:pt idx="63" formatCode="#,##0">
                  <c:v>334</c:v>
                </c:pt>
                <c:pt idx="64" formatCode="#,##0">
                  <c:v>334</c:v>
                </c:pt>
                <c:pt idx="65" formatCode="#,##0">
                  <c:v>334</c:v>
                </c:pt>
                <c:pt idx="66" formatCode="#,##0">
                  <c:v>333</c:v>
                </c:pt>
                <c:pt idx="67" formatCode="#,##0">
                  <c:v>333</c:v>
                </c:pt>
                <c:pt idx="68" formatCode="#,##0">
                  <c:v>333</c:v>
                </c:pt>
                <c:pt idx="69" formatCode="#,##0">
                  <c:v>328</c:v>
                </c:pt>
                <c:pt idx="70" formatCode="#,##0">
                  <c:v>328</c:v>
                </c:pt>
                <c:pt idx="71" formatCode="#,##0">
                  <c:v>328</c:v>
                </c:pt>
                <c:pt idx="72" formatCode="#,##0">
                  <c:v>328</c:v>
                </c:pt>
                <c:pt idx="73" formatCode="#,##0">
                  <c:v>328</c:v>
                </c:pt>
                <c:pt idx="74" formatCode="#,##0">
                  <c:v>328</c:v>
                </c:pt>
                <c:pt idx="75" formatCode="#,##0">
                  <c:v>322</c:v>
                </c:pt>
                <c:pt idx="76" formatCode="#,##0">
                  <c:v>322</c:v>
                </c:pt>
                <c:pt idx="77" formatCode="#,##0">
                  <c:v>322</c:v>
                </c:pt>
                <c:pt idx="78" formatCode="#,##0">
                  <c:v>322</c:v>
                </c:pt>
                <c:pt idx="79" formatCode="#,##0">
                  <c:v>322</c:v>
                </c:pt>
                <c:pt idx="80" formatCode="#,##0">
                  <c:v>322</c:v>
                </c:pt>
                <c:pt idx="81" formatCode="#,##0">
                  <c:v>315</c:v>
                </c:pt>
                <c:pt idx="82" formatCode="#,##0">
                  <c:v>315</c:v>
                </c:pt>
                <c:pt idx="83" formatCode="#,##0">
                  <c:v>315</c:v>
                </c:pt>
                <c:pt idx="84" formatCode="#,##0">
                  <c:v>316</c:v>
                </c:pt>
                <c:pt idx="85" formatCode="#,##0">
                  <c:v>316</c:v>
                </c:pt>
                <c:pt idx="86" formatCode="#,##0">
                  <c:v>316</c:v>
                </c:pt>
                <c:pt idx="87" formatCode="#,##0">
                  <c:v>312</c:v>
                </c:pt>
                <c:pt idx="88" formatCode="#,##0">
                  <c:v>312</c:v>
                </c:pt>
                <c:pt idx="89" formatCode="#,##0">
                  <c:v>312</c:v>
                </c:pt>
                <c:pt idx="90" formatCode="#,##0">
                  <c:v>308</c:v>
                </c:pt>
                <c:pt idx="91" formatCode="#,##0">
                  <c:v>308</c:v>
                </c:pt>
                <c:pt idx="92" formatCode="#,##0">
                  <c:v>308</c:v>
                </c:pt>
                <c:pt idx="93" formatCode="#,##0">
                  <c:v>308</c:v>
                </c:pt>
                <c:pt idx="94" formatCode="#,##0">
                  <c:v>308</c:v>
                </c:pt>
                <c:pt idx="95" formatCode="#,##0">
                  <c:v>308</c:v>
                </c:pt>
                <c:pt idx="96" formatCode="#,##0">
                  <c:v>306</c:v>
                </c:pt>
                <c:pt idx="97" formatCode="#,##0">
                  <c:v>306</c:v>
                </c:pt>
                <c:pt idx="98" formatCode="#,##0">
                  <c:v>306</c:v>
                </c:pt>
                <c:pt idx="99" formatCode="#,##0">
                  <c:v>307</c:v>
                </c:pt>
                <c:pt idx="100" formatCode="#,##0">
                  <c:v>307</c:v>
                </c:pt>
                <c:pt idx="101" formatCode="#,##0">
                  <c:v>307</c:v>
                </c:pt>
                <c:pt idx="102" formatCode="#,##0">
                  <c:v>301</c:v>
                </c:pt>
                <c:pt idx="103" formatCode="#,##0">
                  <c:v>301</c:v>
                </c:pt>
                <c:pt idx="104" formatCode="#,##0">
                  <c:v>301</c:v>
                </c:pt>
                <c:pt idx="105" formatCode="#,##0">
                  <c:v>296</c:v>
                </c:pt>
                <c:pt idx="106" formatCode="#,##0">
                  <c:v>296</c:v>
                </c:pt>
                <c:pt idx="107" formatCode="#,##0">
                  <c:v>296</c:v>
                </c:pt>
                <c:pt idx="108" formatCode="#,##0">
                  <c:v>293</c:v>
                </c:pt>
                <c:pt idx="109" formatCode="#,##0">
                  <c:v>293</c:v>
                </c:pt>
                <c:pt idx="110" formatCode="#,##0">
                  <c:v>293</c:v>
                </c:pt>
                <c:pt idx="111" formatCode="#,##0">
                  <c:v>293</c:v>
                </c:pt>
                <c:pt idx="112" formatCode="#,##0">
                  <c:v>293</c:v>
                </c:pt>
                <c:pt idx="113" formatCode="#,##0">
                  <c:v>293</c:v>
                </c:pt>
                <c:pt idx="114" formatCode="#,##0">
                  <c:v>292</c:v>
                </c:pt>
                <c:pt idx="115" formatCode="#,##0">
                  <c:v>292</c:v>
                </c:pt>
                <c:pt idx="116" formatCode="#,##0">
                  <c:v>292</c:v>
                </c:pt>
                <c:pt idx="117" formatCode="#,##0">
                  <c:v>290</c:v>
                </c:pt>
                <c:pt idx="118" formatCode="#,##0">
                  <c:v>290</c:v>
                </c:pt>
                <c:pt idx="119" formatCode="#,##0">
                  <c:v>290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10-71F9-49B3-BAA2-0DB475F7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1F9-49B3-BAA2-0DB475F7132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1F9-49B3-BAA2-0DB475F7132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1F9-49B3-BAA2-0DB475F7132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1F9-49B3-BAA2-0DB475F7132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1F9-49B3-BAA2-0DB475F7132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1F9-49B3-BAA2-0DB475F7132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1F9-49B3-BAA2-0DB475F7132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1F9-49B3-BAA2-0DB475F7132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1F9-49B3-BAA2-0DB475F7132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1F9-49B3-BAA2-0DB475F7132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1F9-49B3-BAA2-0DB475F71324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1F9-49B3-BAA2-0DB475F7132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1F9-49B3-BAA2-0DB475F7132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1F9-49B3-BAA2-0DB475F7132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1F9-49B3-BAA2-0DB475F7132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1F9-49B3-BAA2-0DB475F71324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Residential Predicted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Monthly'!$D$1</c:f>
              <c:strCache>
                <c:ptCount val="1"/>
                <c:pt idx="0">
                  <c:v> Res_NoCDM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'Res Predicted Monthly'!$D$2:$D$146</c:f>
              <c:numCache>
                <c:formatCode>_(* #,##0_);_(* \(#,##0\);_(* "-"??_);_(@_)</c:formatCode>
                <c:ptCount val="145"/>
                <c:pt idx="0">
                  <c:v>57384584.738597549</c:v>
                </c:pt>
                <c:pt idx="1">
                  <c:v>40553587.849825546</c:v>
                </c:pt>
                <c:pt idx="2">
                  <c:v>44666305.500655547</c:v>
                </c:pt>
                <c:pt idx="3">
                  <c:v>30022874.144768063</c:v>
                </c:pt>
                <c:pt idx="4">
                  <c:v>28861956.527614366</c:v>
                </c:pt>
                <c:pt idx="5">
                  <c:v>26414474.799878418</c:v>
                </c:pt>
                <c:pt idx="6">
                  <c:v>23409506.240725413</c:v>
                </c:pt>
                <c:pt idx="7">
                  <c:v>25673258.618967369</c:v>
                </c:pt>
                <c:pt idx="8">
                  <c:v>23838759.547277104</c:v>
                </c:pt>
                <c:pt idx="9">
                  <c:v>33191188.774149258</c:v>
                </c:pt>
                <c:pt idx="10">
                  <c:v>33104027.677154254</c:v>
                </c:pt>
                <c:pt idx="11">
                  <c:v>45536363.42434068</c:v>
                </c:pt>
                <c:pt idx="12">
                  <c:v>48867273.405494481</c:v>
                </c:pt>
                <c:pt idx="13">
                  <c:v>41826008.825813353</c:v>
                </c:pt>
                <c:pt idx="14">
                  <c:v>35543875.290557377</c:v>
                </c:pt>
                <c:pt idx="15">
                  <c:v>26863853.86625072</c:v>
                </c:pt>
                <c:pt idx="16">
                  <c:v>27182068.705906127</c:v>
                </c:pt>
                <c:pt idx="17">
                  <c:v>22617884.651861776</c:v>
                </c:pt>
                <c:pt idx="18">
                  <c:v>28346706.597320314</c:v>
                </c:pt>
                <c:pt idx="19">
                  <c:v>26165171.916997604</c:v>
                </c:pt>
                <c:pt idx="20">
                  <c:v>24462508.670338754</c:v>
                </c:pt>
                <c:pt idx="21">
                  <c:v>29868263.367767923</c:v>
                </c:pt>
                <c:pt idx="22">
                  <c:v>37245565.765060797</c:v>
                </c:pt>
                <c:pt idx="23">
                  <c:v>46933284.180028334</c:v>
                </c:pt>
                <c:pt idx="24">
                  <c:v>52668017.393323421</c:v>
                </c:pt>
                <c:pt idx="25">
                  <c:v>39659635.933783688</c:v>
                </c:pt>
                <c:pt idx="26">
                  <c:v>41454230.946528383</c:v>
                </c:pt>
                <c:pt idx="27">
                  <c:v>31137297.496341914</c:v>
                </c:pt>
                <c:pt idx="28">
                  <c:v>25546601.50336092</c:v>
                </c:pt>
                <c:pt idx="29">
                  <c:v>23607281.053891569</c:v>
                </c:pt>
                <c:pt idx="30">
                  <c:v>27674057.002183232</c:v>
                </c:pt>
                <c:pt idx="31">
                  <c:v>26079644.721337143</c:v>
                </c:pt>
                <c:pt idx="32">
                  <c:v>23403016.231981173</c:v>
                </c:pt>
                <c:pt idx="33">
                  <c:v>29671559.213167116</c:v>
                </c:pt>
                <c:pt idx="34">
                  <c:v>34483426.599444464</c:v>
                </c:pt>
                <c:pt idx="35">
                  <c:v>44820886.139753386</c:v>
                </c:pt>
                <c:pt idx="36">
                  <c:v>44087289.164854534</c:v>
                </c:pt>
                <c:pt idx="37">
                  <c:v>39119213.681232244</c:v>
                </c:pt>
                <c:pt idx="38">
                  <c:v>35786704.426676922</c:v>
                </c:pt>
                <c:pt idx="39">
                  <c:v>30167442.240411032</c:v>
                </c:pt>
                <c:pt idx="40">
                  <c:v>26524654.958384875</c:v>
                </c:pt>
                <c:pt idx="41">
                  <c:v>25849968.26188796</c:v>
                </c:pt>
                <c:pt idx="42">
                  <c:v>27576657.898237556</c:v>
                </c:pt>
                <c:pt idx="43">
                  <c:v>26763573.194316972</c:v>
                </c:pt>
                <c:pt idx="44">
                  <c:v>25958395.023996331</c:v>
                </c:pt>
                <c:pt idx="45">
                  <c:v>30128453.119822662</c:v>
                </c:pt>
                <c:pt idx="46">
                  <c:v>35574548.076839074</c:v>
                </c:pt>
                <c:pt idx="47">
                  <c:v>42333849.624637283</c:v>
                </c:pt>
                <c:pt idx="48">
                  <c:v>46802290.743521035</c:v>
                </c:pt>
                <c:pt idx="49">
                  <c:v>40863095.00859201</c:v>
                </c:pt>
                <c:pt idx="50">
                  <c:v>39346730.338868059</c:v>
                </c:pt>
                <c:pt idx="51">
                  <c:v>32944162.958687931</c:v>
                </c:pt>
                <c:pt idx="52">
                  <c:v>27766964.447268263</c:v>
                </c:pt>
                <c:pt idx="53">
                  <c:v>25840244.568076152</c:v>
                </c:pt>
                <c:pt idx="54">
                  <c:v>26930561.022201441</c:v>
                </c:pt>
                <c:pt idx="55">
                  <c:v>26324433.400251023</c:v>
                </c:pt>
                <c:pt idx="56">
                  <c:v>25462329.007481307</c:v>
                </c:pt>
                <c:pt idx="57">
                  <c:v>30160943.961061317</c:v>
                </c:pt>
                <c:pt idx="58">
                  <c:v>37916958.553996116</c:v>
                </c:pt>
                <c:pt idx="59">
                  <c:v>46187740.273185141</c:v>
                </c:pt>
                <c:pt idx="60">
                  <c:v>50249465.102442041</c:v>
                </c:pt>
                <c:pt idx="61">
                  <c:v>43359119.772431113</c:v>
                </c:pt>
                <c:pt idx="62">
                  <c:v>41634203.494509347</c:v>
                </c:pt>
                <c:pt idx="63">
                  <c:v>34196127.793878622</c:v>
                </c:pt>
                <c:pt idx="64">
                  <c:v>27841028.671373781</c:v>
                </c:pt>
                <c:pt idx="65">
                  <c:v>25083997.255859602</c:v>
                </c:pt>
                <c:pt idx="66">
                  <c:v>25424527.828515373</c:v>
                </c:pt>
                <c:pt idx="67">
                  <c:v>25516070.904535916</c:v>
                </c:pt>
                <c:pt idx="68">
                  <c:v>25813106.5302893</c:v>
                </c:pt>
                <c:pt idx="69">
                  <c:v>30474157.650885023</c:v>
                </c:pt>
                <c:pt idx="70">
                  <c:v>36154880.29944291</c:v>
                </c:pt>
                <c:pt idx="71">
                  <c:v>42622164.832981981</c:v>
                </c:pt>
                <c:pt idx="72">
                  <c:v>48025945.631115839</c:v>
                </c:pt>
                <c:pt idx="73">
                  <c:v>42659400.830990404</c:v>
                </c:pt>
                <c:pt idx="74">
                  <c:v>39849301.839030221</c:v>
                </c:pt>
                <c:pt idx="75">
                  <c:v>31945268.362962853</c:v>
                </c:pt>
                <c:pt idx="76">
                  <c:v>26198476.047441423</c:v>
                </c:pt>
                <c:pt idx="77">
                  <c:v>24492358.117568251</c:v>
                </c:pt>
                <c:pt idx="78">
                  <c:v>26046889.93465146</c:v>
                </c:pt>
                <c:pt idx="79">
                  <c:v>26185942.874170166</c:v>
                </c:pt>
                <c:pt idx="80">
                  <c:v>25576570.706485815</c:v>
                </c:pt>
                <c:pt idx="81">
                  <c:v>28365913.722983588</c:v>
                </c:pt>
                <c:pt idx="82">
                  <c:v>31640826.995899595</c:v>
                </c:pt>
                <c:pt idx="83">
                  <c:v>36984501.02510073</c:v>
                </c:pt>
                <c:pt idx="84">
                  <c:v>41853574.713372454</c:v>
                </c:pt>
                <c:pt idx="85">
                  <c:v>38728356.319304727</c:v>
                </c:pt>
                <c:pt idx="86">
                  <c:v>36763781.514471635</c:v>
                </c:pt>
                <c:pt idx="87">
                  <c:v>30904044.045612264</c:v>
                </c:pt>
                <c:pt idx="88">
                  <c:v>26428034.731526289</c:v>
                </c:pt>
                <c:pt idx="89">
                  <c:v>25473713.696905319</c:v>
                </c:pt>
                <c:pt idx="90">
                  <c:v>27796810.472954385</c:v>
                </c:pt>
                <c:pt idx="91">
                  <c:v>27179397.864832554</c:v>
                </c:pt>
                <c:pt idx="92">
                  <c:v>25075211.378019854</c:v>
                </c:pt>
                <c:pt idx="93">
                  <c:v>26532397.107703798</c:v>
                </c:pt>
                <c:pt idx="94">
                  <c:v>30358337.192644782</c:v>
                </c:pt>
                <c:pt idx="95">
                  <c:v>39530632.879965276</c:v>
                </c:pt>
                <c:pt idx="96">
                  <c:v>40668462.109549597</c:v>
                </c:pt>
                <c:pt idx="97">
                  <c:v>35838305.304811656</c:v>
                </c:pt>
                <c:pt idx="98">
                  <c:v>36985456.56720379</c:v>
                </c:pt>
                <c:pt idx="99">
                  <c:v>29595443.427143298</c:v>
                </c:pt>
                <c:pt idx="100">
                  <c:v>25691614.153204672</c:v>
                </c:pt>
                <c:pt idx="101">
                  <c:v>23939365.636191379</c:v>
                </c:pt>
                <c:pt idx="102">
                  <c:v>25933968.126839153</c:v>
                </c:pt>
                <c:pt idx="103">
                  <c:v>25028093.165167436</c:v>
                </c:pt>
                <c:pt idx="104">
                  <c:v>24424614.655862503</c:v>
                </c:pt>
                <c:pt idx="105">
                  <c:v>26911812.281525332</c:v>
                </c:pt>
                <c:pt idx="106">
                  <c:v>33553300.396891382</c:v>
                </c:pt>
                <c:pt idx="107">
                  <c:v>44463964.903824657</c:v>
                </c:pt>
                <c:pt idx="108">
                  <c:v>45880012.482495591</c:v>
                </c:pt>
                <c:pt idx="109">
                  <c:v>37809964.571011797</c:v>
                </c:pt>
                <c:pt idx="110">
                  <c:v>36916486.736509435</c:v>
                </c:pt>
                <c:pt idx="111">
                  <c:v>32060943.701314684</c:v>
                </c:pt>
                <c:pt idx="112">
                  <c:v>26314796.515882425</c:v>
                </c:pt>
                <c:pt idx="113">
                  <c:v>26456342.620542079</c:v>
                </c:pt>
                <c:pt idx="114">
                  <c:v>30173052.301712304</c:v>
                </c:pt>
                <c:pt idx="115">
                  <c:v>28967855.979689192</c:v>
                </c:pt>
                <c:pt idx="116">
                  <c:v>25821940.611272778</c:v>
                </c:pt>
                <c:pt idx="117">
                  <c:v>30041006.102256127</c:v>
                </c:pt>
                <c:pt idx="118">
                  <c:v>35687273.564413585</c:v>
                </c:pt>
                <c:pt idx="119">
                  <c:v>41389521.107773468</c:v>
                </c:pt>
                <c:pt idx="120">
                  <c:v>46609467.029083468</c:v>
                </c:pt>
                <c:pt idx="121">
                  <c:v>40518590.669083469</c:v>
                </c:pt>
                <c:pt idx="122">
                  <c:v>38295237.439083472</c:v>
                </c:pt>
                <c:pt idx="123">
                  <c:v>32064715.489083473</c:v>
                </c:pt>
                <c:pt idx="124">
                  <c:v>26805282.439083476</c:v>
                </c:pt>
                <c:pt idx="125">
                  <c:v>25761106.719083473</c:v>
                </c:pt>
                <c:pt idx="126">
                  <c:v>29891525.479083475</c:v>
                </c:pt>
                <c:pt idx="127">
                  <c:v>27325099.029083475</c:v>
                </c:pt>
                <c:pt idx="128">
                  <c:v>24431668.699083474</c:v>
                </c:pt>
                <c:pt idx="129">
                  <c:v>27845510.669083472</c:v>
                </c:pt>
                <c:pt idx="130">
                  <c:v>36770074.299083471</c:v>
                </c:pt>
                <c:pt idx="131">
                  <c:v>41163047.259083472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C-4D9E-B6E1-7EB57A97D43E}"/>
            </c:ext>
          </c:extLst>
        </c:ser>
        <c:ser>
          <c:idx val="1"/>
          <c:order val="1"/>
          <c:tx>
            <c:strRef>
              <c:f>'Res Predicted Monthly'!$Q$1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'Res Predicted Monthly'!$Q$2:$Q$146</c:f>
              <c:numCache>
                <c:formatCode>_(* #,##0_);_(* \(#,##0\);_(* "-"??_);_(@_)</c:formatCode>
                <c:ptCount val="145"/>
                <c:pt idx="0">
                  <c:v>52134697.340895005</c:v>
                </c:pt>
                <c:pt idx="1">
                  <c:v>41278132.385598615</c:v>
                </c:pt>
                <c:pt idx="2">
                  <c:v>40602489.597877607</c:v>
                </c:pt>
                <c:pt idx="3">
                  <c:v>31957883.676893651</c:v>
                </c:pt>
                <c:pt idx="4">
                  <c:v>28442983.975371979</c:v>
                </c:pt>
                <c:pt idx="5">
                  <c:v>26615091.925975773</c:v>
                </c:pt>
                <c:pt idx="6">
                  <c:v>26512804.98818437</c:v>
                </c:pt>
                <c:pt idx="7">
                  <c:v>27530215.343109127</c:v>
                </c:pt>
                <c:pt idx="8">
                  <c:v>25948475.306857869</c:v>
                </c:pt>
                <c:pt idx="9">
                  <c:v>32783606.183796849</c:v>
                </c:pt>
                <c:pt idx="10">
                  <c:v>32760472.621836681</c:v>
                </c:pt>
                <c:pt idx="11">
                  <c:v>44486038.060147472</c:v>
                </c:pt>
                <c:pt idx="12">
                  <c:v>45663625.265678033</c:v>
                </c:pt>
                <c:pt idx="13">
                  <c:v>38867647.332489789</c:v>
                </c:pt>
                <c:pt idx="14">
                  <c:v>34077433.534703255</c:v>
                </c:pt>
                <c:pt idx="15">
                  <c:v>28386085.167276014</c:v>
                </c:pt>
                <c:pt idx="16">
                  <c:v>28120839.556357436</c:v>
                </c:pt>
                <c:pt idx="17">
                  <c:v>25480945.272770509</c:v>
                </c:pt>
                <c:pt idx="18">
                  <c:v>29926678.015138194</c:v>
                </c:pt>
                <c:pt idx="19">
                  <c:v>29044590.689087264</c:v>
                </c:pt>
                <c:pt idx="20">
                  <c:v>26563481.202352159</c:v>
                </c:pt>
                <c:pt idx="21">
                  <c:v>31183453.529775236</c:v>
                </c:pt>
                <c:pt idx="22">
                  <c:v>34570668.515868679</c:v>
                </c:pt>
                <c:pt idx="23">
                  <c:v>43790968.800353944</c:v>
                </c:pt>
                <c:pt idx="24">
                  <c:v>49442138.01976876</c:v>
                </c:pt>
                <c:pt idx="25">
                  <c:v>40377698.194698483</c:v>
                </c:pt>
                <c:pt idx="26">
                  <c:v>41535576.749076493</c:v>
                </c:pt>
                <c:pt idx="27">
                  <c:v>32012534.233295329</c:v>
                </c:pt>
                <c:pt idx="28">
                  <c:v>27387369.043746848</c:v>
                </c:pt>
                <c:pt idx="29">
                  <c:v>25730135.642917141</c:v>
                </c:pt>
                <c:pt idx="30">
                  <c:v>29992701.140846558</c:v>
                </c:pt>
                <c:pt idx="31">
                  <c:v>28278351.301798284</c:v>
                </c:pt>
                <c:pt idx="32">
                  <c:v>26553736.915151995</c:v>
                </c:pt>
                <c:pt idx="33">
                  <c:v>30247977.685252294</c:v>
                </c:pt>
                <c:pt idx="34">
                  <c:v>33214001.258957975</c:v>
                </c:pt>
                <c:pt idx="35">
                  <c:v>41950051.387466028</c:v>
                </c:pt>
                <c:pt idx="36">
                  <c:v>44774108.438593417</c:v>
                </c:pt>
                <c:pt idx="37">
                  <c:v>38444531.228231654</c:v>
                </c:pt>
                <c:pt idx="38">
                  <c:v>34645405.457287602</c:v>
                </c:pt>
                <c:pt idx="39">
                  <c:v>30495740.956082851</c:v>
                </c:pt>
                <c:pt idx="40">
                  <c:v>26131755.903698005</c:v>
                </c:pt>
                <c:pt idx="41">
                  <c:v>25978300.697274923</c:v>
                </c:pt>
                <c:pt idx="42">
                  <c:v>28839737.237147667</c:v>
                </c:pt>
                <c:pt idx="43">
                  <c:v>27359509.170090169</c:v>
                </c:pt>
                <c:pt idx="44">
                  <c:v>26095387.067809641</c:v>
                </c:pt>
                <c:pt idx="45">
                  <c:v>30271491.678854734</c:v>
                </c:pt>
                <c:pt idx="46">
                  <c:v>35303930.706822619</c:v>
                </c:pt>
                <c:pt idx="47">
                  <c:v>42194683.603362821</c:v>
                </c:pt>
                <c:pt idx="48">
                  <c:v>46004807.01237452</c:v>
                </c:pt>
                <c:pt idx="49">
                  <c:v>40020562.813297242</c:v>
                </c:pt>
                <c:pt idx="50">
                  <c:v>38857532.864548221</c:v>
                </c:pt>
                <c:pt idx="51">
                  <c:v>32793924.417259283</c:v>
                </c:pt>
                <c:pt idx="52">
                  <c:v>27090306.585543789</c:v>
                </c:pt>
                <c:pt idx="53">
                  <c:v>25155985.42596383</c:v>
                </c:pt>
                <c:pt idx="54">
                  <c:v>27788688.680011354</c:v>
                </c:pt>
                <c:pt idx="55">
                  <c:v>26956427.366765648</c:v>
                </c:pt>
                <c:pt idx="56">
                  <c:v>25652722.41588749</c:v>
                </c:pt>
                <c:pt idx="57">
                  <c:v>29849034.975175433</c:v>
                </c:pt>
                <c:pt idx="58">
                  <c:v>36925172.655151643</c:v>
                </c:pt>
                <c:pt idx="59">
                  <c:v>48169522.353900507</c:v>
                </c:pt>
                <c:pt idx="60">
                  <c:v>49271276.299274117</c:v>
                </c:pt>
                <c:pt idx="61">
                  <c:v>41780329.739576951</c:v>
                </c:pt>
                <c:pt idx="62">
                  <c:v>44210530.155057833</c:v>
                </c:pt>
                <c:pt idx="63">
                  <c:v>32236123.083821621</c:v>
                </c:pt>
                <c:pt idx="64">
                  <c:v>26636920.759525485</c:v>
                </c:pt>
                <c:pt idx="65">
                  <c:v>24509128.601316974</c:v>
                </c:pt>
                <c:pt idx="66">
                  <c:v>25762743.398008212</c:v>
                </c:pt>
                <c:pt idx="67">
                  <c:v>25996893.666834556</c:v>
                </c:pt>
                <c:pt idx="68">
                  <c:v>25650364.153606188</c:v>
                </c:pt>
                <c:pt idx="69">
                  <c:v>30211116.094377559</c:v>
                </c:pt>
                <c:pt idx="70">
                  <c:v>37847002.564920567</c:v>
                </c:pt>
                <c:pt idx="71">
                  <c:v>41601318.215909608</c:v>
                </c:pt>
                <c:pt idx="72">
                  <c:v>48613910.831675857</c:v>
                </c:pt>
                <c:pt idx="73">
                  <c:v>45663801.555043966</c:v>
                </c:pt>
                <c:pt idx="74">
                  <c:v>40642715.638107806</c:v>
                </c:pt>
                <c:pt idx="75">
                  <c:v>29696464.531856425</c:v>
                </c:pt>
                <c:pt idx="76">
                  <c:v>25227811.83901808</c:v>
                </c:pt>
                <c:pt idx="77">
                  <c:v>23479670.435412016</c:v>
                </c:pt>
                <c:pt idx="78">
                  <c:v>26595338.296799265</c:v>
                </c:pt>
                <c:pt idx="79">
                  <c:v>26110330.544707794</c:v>
                </c:pt>
                <c:pt idx="80">
                  <c:v>24897723.638168432</c:v>
                </c:pt>
                <c:pt idx="81">
                  <c:v>30171571.344390556</c:v>
                </c:pt>
                <c:pt idx="82">
                  <c:v>31579308.531241402</c:v>
                </c:pt>
                <c:pt idx="83">
                  <c:v>35711250.100170761</c:v>
                </c:pt>
                <c:pt idx="84">
                  <c:v>43720800.935760021</c:v>
                </c:pt>
                <c:pt idx="85">
                  <c:v>40827813.953948982</c:v>
                </c:pt>
                <c:pt idx="86">
                  <c:v>36612975.849680349</c:v>
                </c:pt>
                <c:pt idx="87">
                  <c:v>32364655.095773879</c:v>
                </c:pt>
                <c:pt idx="88">
                  <c:v>25678991.501181941</c:v>
                </c:pt>
                <c:pt idx="89">
                  <c:v>24109387.354842417</c:v>
                </c:pt>
                <c:pt idx="90">
                  <c:v>26629676.065328866</c:v>
                </c:pt>
                <c:pt idx="91">
                  <c:v>26506245.921509549</c:v>
                </c:pt>
                <c:pt idx="92">
                  <c:v>23183790.631915864</c:v>
                </c:pt>
                <c:pt idx="93">
                  <c:v>28302389.357509393</c:v>
                </c:pt>
                <c:pt idx="94">
                  <c:v>30612950.963598721</c:v>
                </c:pt>
                <c:pt idx="95">
                  <c:v>41318366.820357203</c:v>
                </c:pt>
                <c:pt idx="96">
                  <c:v>40919772.217539147</c:v>
                </c:pt>
                <c:pt idx="97">
                  <c:v>35582972.354773343</c:v>
                </c:pt>
                <c:pt idx="98">
                  <c:v>39721213.323738597</c:v>
                </c:pt>
                <c:pt idx="99">
                  <c:v>28225375.143882267</c:v>
                </c:pt>
                <c:pt idx="100">
                  <c:v>25662634.063429452</c:v>
                </c:pt>
                <c:pt idx="101">
                  <c:v>23014600.369619988</c:v>
                </c:pt>
                <c:pt idx="102">
                  <c:v>25088979.114458285</c:v>
                </c:pt>
                <c:pt idx="103">
                  <c:v>24597856.78181906</c:v>
                </c:pt>
                <c:pt idx="104">
                  <c:v>24702037.173583101</c:v>
                </c:pt>
                <c:pt idx="105">
                  <c:v>26748044.827666085</c:v>
                </c:pt>
                <c:pt idx="106">
                  <c:v>35438338.543215342</c:v>
                </c:pt>
                <c:pt idx="107">
                  <c:v>46742556.732877769</c:v>
                </c:pt>
                <c:pt idx="108">
                  <c:v>45005919.079792045</c:v>
                </c:pt>
                <c:pt idx="109">
                  <c:v>37530442.477989405</c:v>
                </c:pt>
                <c:pt idx="110">
                  <c:v>38063019.189593554</c:v>
                </c:pt>
                <c:pt idx="111">
                  <c:v>33524607.877709996</c:v>
                </c:pt>
                <c:pt idx="112">
                  <c:v>24982026.096784458</c:v>
                </c:pt>
                <c:pt idx="113">
                  <c:v>23609566.012152202</c:v>
                </c:pt>
                <c:pt idx="114">
                  <c:v>27481656.377766378</c:v>
                </c:pt>
                <c:pt idx="115">
                  <c:v>26308294.481736556</c:v>
                </c:pt>
                <c:pt idx="116">
                  <c:v>24679764.193309024</c:v>
                </c:pt>
                <c:pt idx="117">
                  <c:v>30926734.408864677</c:v>
                </c:pt>
                <c:pt idx="118">
                  <c:v>37098419.547650263</c:v>
                </c:pt>
                <c:pt idx="119">
                  <c:v>41667887.620702609</c:v>
                </c:pt>
                <c:pt idx="120">
                  <c:v>48892519.658569507</c:v>
                </c:pt>
                <c:pt idx="121">
                  <c:v>39748637.252687424</c:v>
                </c:pt>
                <c:pt idx="122">
                  <c:v>39666515.707162604</c:v>
                </c:pt>
                <c:pt idx="123">
                  <c:v>31076301.899201825</c:v>
                </c:pt>
                <c:pt idx="124">
                  <c:v>26983333.670516182</c:v>
                </c:pt>
                <c:pt idx="125">
                  <c:v>23974233.385720357</c:v>
                </c:pt>
                <c:pt idx="126">
                  <c:v>27187626.525982462</c:v>
                </c:pt>
                <c:pt idx="127">
                  <c:v>25509648.886452645</c:v>
                </c:pt>
                <c:pt idx="128">
                  <c:v>24061011.002296053</c:v>
                </c:pt>
                <c:pt idx="129">
                  <c:v>29692210.703290991</c:v>
                </c:pt>
                <c:pt idx="130">
                  <c:v>37905933.971904397</c:v>
                </c:pt>
                <c:pt idx="131">
                  <c:v>42498522.913319662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C-4D9E-B6E1-7EB57A97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GS&lt;50 Predicted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283453639736359E-2"/>
          <c:y val="8.9265944645006021E-2"/>
          <c:w val="0.88649404557881084"/>
          <c:h val="0.70971526573618737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Monthly'!$A$2:$A$158</c:f>
              <c:numCache>
                <c:formatCode>m/d/yyyy</c:formatCode>
                <c:ptCount val="15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'GS&lt;50 Predicted Monthly'!$D$2:$D$158</c:f>
              <c:numCache>
                <c:formatCode>_(* #,##0_);_(* \(#,##0\);_(* "-"??_);_(@_)</c:formatCode>
                <c:ptCount val="157"/>
                <c:pt idx="0">
                  <c:v>16505661.651803311</c:v>
                </c:pt>
                <c:pt idx="1">
                  <c:v>12173140.692870561</c:v>
                </c:pt>
                <c:pt idx="2">
                  <c:v>14456579.960224291</c:v>
                </c:pt>
                <c:pt idx="3">
                  <c:v>10500951.52001169</c:v>
                </c:pt>
                <c:pt idx="4">
                  <c:v>11512634.861346183</c:v>
                </c:pt>
                <c:pt idx="5">
                  <c:v>12030576.64000044</c:v>
                </c:pt>
                <c:pt idx="6">
                  <c:v>10337242.980438421</c:v>
                </c:pt>
                <c:pt idx="7">
                  <c:v>11588322.567869706</c:v>
                </c:pt>
                <c:pt idx="8">
                  <c:v>9973423.0140061881</c:v>
                </c:pt>
                <c:pt idx="9">
                  <c:v>11722419.92169649</c:v>
                </c:pt>
                <c:pt idx="10">
                  <c:v>9938161.3173134234</c:v>
                </c:pt>
                <c:pt idx="11">
                  <c:v>13604961.667078922</c:v>
                </c:pt>
                <c:pt idx="12">
                  <c:v>14376590.431643624</c:v>
                </c:pt>
                <c:pt idx="13">
                  <c:v>12942730.013512963</c:v>
                </c:pt>
                <c:pt idx="14">
                  <c:v>11809189.649065601</c:v>
                </c:pt>
                <c:pt idx="15">
                  <c:v>9742114.065297965</c:v>
                </c:pt>
                <c:pt idx="16">
                  <c:v>11214553.101461688</c:v>
                </c:pt>
                <c:pt idx="17">
                  <c:v>10647192.427127725</c:v>
                </c:pt>
                <c:pt idx="18">
                  <c:v>13008010.936970579</c:v>
                </c:pt>
                <c:pt idx="19">
                  <c:v>12223370.35034146</c:v>
                </c:pt>
                <c:pt idx="20">
                  <c:v>10644169.04096397</c:v>
                </c:pt>
                <c:pt idx="21">
                  <c:v>10897174.504115809</c:v>
                </c:pt>
                <c:pt idx="22">
                  <c:v>11603417.384082088</c:v>
                </c:pt>
                <c:pt idx="23">
                  <c:v>14409237.388933923</c:v>
                </c:pt>
                <c:pt idx="24">
                  <c:v>15534902.41548775</c:v>
                </c:pt>
                <c:pt idx="25">
                  <c:v>12313373.447293675</c:v>
                </c:pt>
                <c:pt idx="26">
                  <c:v>13809116.363420734</c:v>
                </c:pt>
                <c:pt idx="27">
                  <c:v>11326331.986515308</c:v>
                </c:pt>
                <c:pt idx="28">
                  <c:v>10570837.687807994</c:v>
                </c:pt>
                <c:pt idx="29">
                  <c:v>11139418.153461859</c:v>
                </c:pt>
                <c:pt idx="30">
                  <c:v>12726159.870376468</c:v>
                </c:pt>
                <c:pt idx="31">
                  <c:v>12209687.83561725</c:v>
                </c:pt>
                <c:pt idx="32">
                  <c:v>10212065.561585609</c:v>
                </c:pt>
                <c:pt idx="33">
                  <c:v>10860786.089750024</c:v>
                </c:pt>
                <c:pt idx="34">
                  <c:v>10784056.569037311</c:v>
                </c:pt>
                <c:pt idx="35">
                  <c:v>13801835.162590191</c:v>
                </c:pt>
                <c:pt idx="36">
                  <c:v>13849581.205475114</c:v>
                </c:pt>
                <c:pt idx="37">
                  <c:v>12775993.368311312</c:v>
                </c:pt>
                <c:pt idx="38">
                  <c:v>12628925.022461139</c:v>
                </c:pt>
                <c:pt idx="39">
                  <c:v>11381463.885049833</c:v>
                </c:pt>
                <c:pt idx="40">
                  <c:v>11290422.281059798</c:v>
                </c:pt>
                <c:pt idx="41">
                  <c:v>11226399.171586309</c:v>
                </c:pt>
                <c:pt idx="42">
                  <c:v>11843448.09544499</c:v>
                </c:pt>
                <c:pt idx="43">
                  <c:v>11519475.563926255</c:v>
                </c:pt>
                <c:pt idx="44">
                  <c:v>10880365.74627059</c:v>
                </c:pt>
                <c:pt idx="45">
                  <c:v>11556483.034374658</c:v>
                </c:pt>
                <c:pt idx="46">
                  <c:v>12209599.160541633</c:v>
                </c:pt>
                <c:pt idx="47">
                  <c:v>13600582.120685941</c:v>
                </c:pt>
                <c:pt idx="48">
                  <c:v>14752050.959102102</c:v>
                </c:pt>
                <c:pt idx="49">
                  <c:v>13265262.095388774</c:v>
                </c:pt>
                <c:pt idx="50">
                  <c:v>13562320.697166633</c:v>
                </c:pt>
                <c:pt idx="51">
                  <c:v>12105346.419146534</c:v>
                </c:pt>
                <c:pt idx="52">
                  <c:v>11460181.196232371</c:v>
                </c:pt>
                <c:pt idx="53">
                  <c:v>11110976.50646054</c:v>
                </c:pt>
                <c:pt idx="54">
                  <c:v>11609532.358041346</c:v>
                </c:pt>
                <c:pt idx="55">
                  <c:v>11322662.716633953</c:v>
                </c:pt>
                <c:pt idx="56">
                  <c:v>10755763.481713682</c:v>
                </c:pt>
                <c:pt idx="57">
                  <c:v>11647950.204922404</c:v>
                </c:pt>
                <c:pt idx="58">
                  <c:v>12765555.158592951</c:v>
                </c:pt>
                <c:pt idx="59">
                  <c:v>14615032.406076349</c:v>
                </c:pt>
                <c:pt idx="60">
                  <c:v>15641414.376401002</c:v>
                </c:pt>
                <c:pt idx="61">
                  <c:v>13968814.024882663</c:v>
                </c:pt>
                <c:pt idx="62">
                  <c:v>14253491.148133412</c:v>
                </c:pt>
                <c:pt idx="63">
                  <c:v>12356126.298887895</c:v>
                </c:pt>
                <c:pt idx="64">
                  <c:v>11507575.737847038</c:v>
                </c:pt>
                <c:pt idx="65">
                  <c:v>11015346.702855358</c:v>
                </c:pt>
                <c:pt idx="66">
                  <c:v>11293599.107212007</c:v>
                </c:pt>
                <c:pt idx="67">
                  <c:v>11197111.021434922</c:v>
                </c:pt>
                <c:pt idx="68">
                  <c:v>10735711.003900774</c:v>
                </c:pt>
                <c:pt idx="69">
                  <c:v>11742092.430423632</c:v>
                </c:pt>
                <c:pt idx="70">
                  <c:v>12610592.239040805</c:v>
                </c:pt>
                <c:pt idx="71">
                  <c:v>14063102.760264246</c:v>
                </c:pt>
                <c:pt idx="72">
                  <c:v>15246624.868453581</c:v>
                </c:pt>
                <c:pt idx="73">
                  <c:v>13864371.931172915</c:v>
                </c:pt>
                <c:pt idx="74">
                  <c:v>13827739.695225695</c:v>
                </c:pt>
                <c:pt idx="75">
                  <c:v>11913444.344052339</c:v>
                </c:pt>
                <c:pt idx="76">
                  <c:v>11122475.909394417</c:v>
                </c:pt>
                <c:pt idx="77">
                  <c:v>10776256.413105214</c:v>
                </c:pt>
                <c:pt idx="78">
                  <c:v>11376486.747101519</c:v>
                </c:pt>
                <c:pt idx="79">
                  <c:v>11290099.830682779</c:v>
                </c:pt>
                <c:pt idx="80">
                  <c:v>10679784.992269779</c:v>
                </c:pt>
                <c:pt idx="81">
                  <c:v>11165262.355125228</c:v>
                </c:pt>
                <c:pt idx="82">
                  <c:v>11472596.148173824</c:v>
                </c:pt>
                <c:pt idx="83">
                  <c:v>12747258.634303203</c:v>
                </c:pt>
                <c:pt idx="84">
                  <c:v>13927164.019335618</c:v>
                </c:pt>
                <c:pt idx="85">
                  <c:v>13143912.899094341</c:v>
                </c:pt>
                <c:pt idx="86">
                  <c:v>13181392.511209868</c:v>
                </c:pt>
                <c:pt idx="87">
                  <c:v>11741355.772917975</c:v>
                </c:pt>
                <c:pt idx="88">
                  <c:v>11120370.95655865</c:v>
                </c:pt>
                <c:pt idx="89">
                  <c:v>10889027.461444192</c:v>
                </c:pt>
                <c:pt idx="90">
                  <c:v>11547593.193661731</c:v>
                </c:pt>
                <c:pt idx="91">
                  <c:v>11415908.383260217</c:v>
                </c:pt>
                <c:pt idx="92">
                  <c:v>10563643.298263041</c:v>
                </c:pt>
                <c:pt idx="93">
                  <c:v>10802369.847142525</c:v>
                </c:pt>
                <c:pt idx="94">
                  <c:v>11422200.503342638</c:v>
                </c:pt>
                <c:pt idx="95">
                  <c:v>13235179.382325474</c:v>
                </c:pt>
                <c:pt idx="96">
                  <c:v>13581892.271230409</c:v>
                </c:pt>
                <c:pt idx="97">
                  <c:v>12307051.355232682</c:v>
                </c:pt>
                <c:pt idx="98">
                  <c:v>12961015.875376809</c:v>
                </c:pt>
                <c:pt idx="99">
                  <c:v>10999227.176268414</c:v>
                </c:pt>
                <c:pt idx="100">
                  <c:v>10473184.610428929</c:v>
                </c:pt>
                <c:pt idx="101">
                  <c:v>10173483.751383949</c:v>
                </c:pt>
                <c:pt idx="102">
                  <c:v>11023001.378199605</c:v>
                </c:pt>
                <c:pt idx="103">
                  <c:v>10716493.421818431</c:v>
                </c:pt>
                <c:pt idx="104">
                  <c:v>10417274.479420992</c:v>
                </c:pt>
                <c:pt idx="105">
                  <c:v>10833898.470335308</c:v>
                </c:pt>
                <c:pt idx="106">
                  <c:v>12056944.355761517</c:v>
                </c:pt>
                <c:pt idx="107">
                  <c:v>14233501.119661603</c:v>
                </c:pt>
                <c:pt idx="108">
                  <c:v>14914390.525133755</c:v>
                </c:pt>
                <c:pt idx="109">
                  <c:v>12917263.882925477</c:v>
                </c:pt>
                <c:pt idx="110">
                  <c:v>13144061.958267637</c:v>
                </c:pt>
                <c:pt idx="111">
                  <c:v>11890893.459757309</c:v>
                </c:pt>
                <c:pt idx="112">
                  <c:v>11089724.659670757</c:v>
                </c:pt>
                <c:pt idx="113">
                  <c:v>11085213.813383516</c:v>
                </c:pt>
                <c:pt idx="114">
                  <c:v>12004050.558280705</c:v>
                </c:pt>
                <c:pt idx="115">
                  <c:v>11625283.08312198</c:v>
                </c:pt>
                <c:pt idx="116">
                  <c:v>10562507.443328012</c:v>
                </c:pt>
                <c:pt idx="117">
                  <c:v>11291433.769172907</c:v>
                </c:pt>
                <c:pt idx="118">
                  <c:v>12546515.547766916</c:v>
                </c:pt>
                <c:pt idx="119">
                  <c:v>13604215.781168524</c:v>
                </c:pt>
                <c:pt idx="120">
                  <c:v>14902452.51620518</c:v>
                </c:pt>
                <c:pt idx="121">
                  <c:v>13457229.776205182</c:v>
                </c:pt>
                <c:pt idx="122">
                  <c:v>13531130.656205181</c:v>
                </c:pt>
                <c:pt idx="123">
                  <c:v>11695258.606205182</c:v>
                </c:pt>
                <c:pt idx="124">
                  <c:v>10867780.526205182</c:v>
                </c:pt>
                <c:pt idx="125">
                  <c:v>10748249.036205182</c:v>
                </c:pt>
                <c:pt idx="126">
                  <c:v>11823927.126205182</c:v>
                </c:pt>
                <c:pt idx="127">
                  <c:v>11151825.136205181</c:v>
                </c:pt>
                <c:pt idx="128">
                  <c:v>10192089.076205181</c:v>
                </c:pt>
                <c:pt idx="129">
                  <c:v>10866304.536205182</c:v>
                </c:pt>
                <c:pt idx="130">
                  <c:v>12718171.856205182</c:v>
                </c:pt>
                <c:pt idx="131">
                  <c:v>13480626.096205181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D7C-81F2-6D5F47E474E6}"/>
            </c:ext>
          </c:extLst>
        </c:ser>
        <c:ser>
          <c:idx val="1"/>
          <c:order val="1"/>
          <c:tx>
            <c:strRef>
              <c:f>'GS&lt;50 Predicted Monthly'!$Q$1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Monthly'!$A$2:$A$158</c:f>
              <c:numCache>
                <c:formatCode>m/d/yyyy</c:formatCode>
                <c:ptCount val="15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'GS&lt;50 Predicted Monthly'!$Q$2:$Q$158</c:f>
              <c:numCache>
                <c:formatCode>_(* #,##0_);_(* \(#,##0\);_(* "-"??_);_(@_)</c:formatCode>
                <c:ptCount val="157"/>
                <c:pt idx="0">
                  <c:v>15593364.470829407</c:v>
                </c:pt>
                <c:pt idx="1">
                  <c:v>13015230.389711943</c:v>
                </c:pt>
                <c:pt idx="2">
                  <c:v>13394721.84243701</c:v>
                </c:pt>
                <c:pt idx="3">
                  <c:v>11493492.757921107</c:v>
                </c:pt>
                <c:pt idx="4">
                  <c:v>11076353.151500087</c:v>
                </c:pt>
                <c:pt idx="5">
                  <c:v>11064674.075170923</c:v>
                </c:pt>
                <c:pt idx="6">
                  <c:v>10920517.542615762</c:v>
                </c:pt>
                <c:pt idx="7">
                  <c:v>11333065.034112927</c:v>
                </c:pt>
                <c:pt idx="8">
                  <c:v>10480398.373701205</c:v>
                </c:pt>
                <c:pt idx="9">
                  <c:v>11632165.442677602</c:v>
                </c:pt>
                <c:pt idx="10">
                  <c:v>11454266.773499558</c:v>
                </c:pt>
                <c:pt idx="11">
                  <c:v>13954728.848957315</c:v>
                </c:pt>
                <c:pt idx="12">
                  <c:v>14215361.890510522</c:v>
                </c:pt>
                <c:pt idx="13">
                  <c:v>12422523.318921056</c:v>
                </c:pt>
                <c:pt idx="14">
                  <c:v>11936107.682788685</c:v>
                </c:pt>
                <c:pt idx="15">
                  <c:v>10767036.344715808</c:v>
                </c:pt>
                <c:pt idx="16">
                  <c:v>11445627.950772868</c:v>
                </c:pt>
                <c:pt idx="17">
                  <c:v>10599038.014762193</c:v>
                </c:pt>
                <c:pt idx="18">
                  <c:v>12637925.457442643</c:v>
                </c:pt>
                <c:pt idx="19">
                  <c:v>12076868.253708396</c:v>
                </c:pt>
                <c:pt idx="20">
                  <c:v>10643448.463096371</c:v>
                </c:pt>
                <c:pt idx="21">
                  <c:v>11528210.187642185</c:v>
                </c:pt>
                <c:pt idx="22">
                  <c:v>12087080.359425025</c:v>
                </c:pt>
                <c:pt idx="23">
                  <c:v>14004064.774148291</c:v>
                </c:pt>
                <c:pt idx="24">
                  <c:v>15133462.235762386</c:v>
                </c:pt>
                <c:pt idx="25">
                  <c:v>12895315.725557521</c:v>
                </c:pt>
                <c:pt idx="26">
                  <c:v>13570172.873631015</c:v>
                </c:pt>
                <c:pt idx="27">
                  <c:v>11491987.210215855</c:v>
                </c:pt>
                <c:pt idx="28">
                  <c:v>10913742.742180938</c:v>
                </c:pt>
                <c:pt idx="29">
                  <c:v>10630138.817665135</c:v>
                </c:pt>
                <c:pt idx="30">
                  <c:v>12655709.969687544</c:v>
                </c:pt>
                <c:pt idx="31">
                  <c:v>11716412.512303291</c:v>
                </c:pt>
                <c:pt idx="32">
                  <c:v>10839627.131078932</c:v>
                </c:pt>
                <c:pt idx="33">
                  <c:v>11472217.303283796</c:v>
                </c:pt>
                <c:pt idx="34">
                  <c:v>11804053.693044597</c:v>
                </c:pt>
                <c:pt idx="35">
                  <c:v>13679702.954925045</c:v>
                </c:pt>
                <c:pt idx="36">
                  <c:v>14212285.150106041</c:v>
                </c:pt>
                <c:pt idx="37">
                  <c:v>12698109.591479717</c:v>
                </c:pt>
                <c:pt idx="38">
                  <c:v>12301969.182858666</c:v>
                </c:pt>
                <c:pt idx="39">
                  <c:v>11295409.17799839</c:v>
                </c:pt>
                <c:pt idx="40">
                  <c:v>10944345.502730917</c:v>
                </c:pt>
                <c:pt idx="41">
                  <c:v>11172230.435221422</c:v>
                </c:pt>
                <c:pt idx="42">
                  <c:v>12410986.443687355</c:v>
                </c:pt>
                <c:pt idx="43">
                  <c:v>11482739.558671728</c:v>
                </c:pt>
                <c:pt idx="44">
                  <c:v>10501887.880946225</c:v>
                </c:pt>
                <c:pt idx="45">
                  <c:v>11236598.198482225</c:v>
                </c:pt>
                <c:pt idx="46">
                  <c:v>12117816.276101995</c:v>
                </c:pt>
                <c:pt idx="47">
                  <c:v>13735897.379753744</c:v>
                </c:pt>
                <c:pt idx="48">
                  <c:v>14562398.506060049</c:v>
                </c:pt>
                <c:pt idx="49">
                  <c:v>12961419.203619175</c:v>
                </c:pt>
                <c:pt idx="50">
                  <c:v>13200218.655157762</c:v>
                </c:pt>
                <c:pt idx="51">
                  <c:v>11876872.925346568</c:v>
                </c:pt>
                <c:pt idx="52">
                  <c:v>11069801.36113029</c:v>
                </c:pt>
                <c:pt idx="53">
                  <c:v>10675269.893446557</c:v>
                </c:pt>
                <c:pt idx="54">
                  <c:v>11778013.367954338</c:v>
                </c:pt>
                <c:pt idx="55">
                  <c:v>11281159.099992665</c:v>
                </c:pt>
                <c:pt idx="56">
                  <c:v>10500267.29704144</c:v>
                </c:pt>
                <c:pt idx="57">
                  <c:v>11419340.269753542</c:v>
                </c:pt>
                <c:pt idx="58">
                  <c:v>12627394.95530148</c:v>
                </c:pt>
                <c:pt idx="59">
                  <c:v>15045126.546885042</c:v>
                </c:pt>
                <c:pt idx="60">
                  <c:v>15306927.406614851</c:v>
                </c:pt>
                <c:pt idx="61">
                  <c:v>13390699.410729008</c:v>
                </c:pt>
                <c:pt idx="62">
                  <c:v>14289071.34719551</c:v>
                </c:pt>
                <c:pt idx="63">
                  <c:v>11697814.20182766</c:v>
                </c:pt>
                <c:pt idx="64">
                  <c:v>10897477.724918416</c:v>
                </c:pt>
                <c:pt idx="65">
                  <c:v>10635875.954127217</c:v>
                </c:pt>
                <c:pt idx="66">
                  <c:v>11011188.249702347</c:v>
                </c:pt>
                <c:pt idx="67">
                  <c:v>11085220.20201404</c:v>
                </c:pt>
                <c:pt idx="68">
                  <c:v>10586035.136627018</c:v>
                </c:pt>
                <c:pt idx="69">
                  <c:v>11447599.361676088</c:v>
                </c:pt>
                <c:pt idx="70">
                  <c:v>12871822.802322343</c:v>
                </c:pt>
                <c:pt idx="71">
                  <c:v>13853689.820627756</c:v>
                </c:pt>
                <c:pt idx="72">
                  <c:v>15338503.310353033</c:v>
                </c:pt>
                <c:pt idx="73">
                  <c:v>14312521.978368632</c:v>
                </c:pt>
                <c:pt idx="74">
                  <c:v>13743253.465935452</c:v>
                </c:pt>
                <c:pt idx="75">
                  <c:v>11415554.015150711</c:v>
                </c:pt>
                <c:pt idx="76">
                  <c:v>10887789.437064271</c:v>
                </c:pt>
                <c:pt idx="77">
                  <c:v>10452507.21632221</c:v>
                </c:pt>
                <c:pt idx="78">
                  <c:v>11679321.995323233</c:v>
                </c:pt>
                <c:pt idx="79">
                  <c:v>11389008.422955781</c:v>
                </c:pt>
                <c:pt idx="80">
                  <c:v>10911714.535543043</c:v>
                </c:pt>
                <c:pt idx="81">
                  <c:v>11423922.669883542</c:v>
                </c:pt>
                <c:pt idx="82">
                  <c:v>11561027.909297235</c:v>
                </c:pt>
                <c:pt idx="83">
                  <c:v>12481893.508471739</c:v>
                </c:pt>
                <c:pt idx="84">
                  <c:v>14083551.030095454</c:v>
                </c:pt>
                <c:pt idx="85">
                  <c:v>13268836.345016748</c:v>
                </c:pt>
                <c:pt idx="86">
                  <c:v>12772016.75230504</c:v>
                </c:pt>
                <c:pt idx="87">
                  <c:v>11812446.384505928</c:v>
                </c:pt>
                <c:pt idx="88">
                  <c:v>10892924.714486988</c:v>
                </c:pt>
                <c:pt idx="89">
                  <c:v>10701378.832649522</c:v>
                </c:pt>
                <c:pt idx="90">
                  <c:v>11872669.932388075</c:v>
                </c:pt>
                <c:pt idx="91">
                  <c:v>11910841.036999397</c:v>
                </c:pt>
                <c:pt idx="92">
                  <c:v>10421861.980213854</c:v>
                </c:pt>
                <c:pt idx="93">
                  <c:v>11312396.207898414</c:v>
                </c:pt>
                <c:pt idx="94">
                  <c:v>11549607.200210532</c:v>
                </c:pt>
                <c:pt idx="95">
                  <c:v>13783961.248973019</c:v>
                </c:pt>
                <c:pt idx="96">
                  <c:v>13671630.900671706</c:v>
                </c:pt>
                <c:pt idx="97">
                  <c:v>12163647.660841227</c:v>
                </c:pt>
                <c:pt idx="98">
                  <c:v>13408861.595759057</c:v>
                </c:pt>
                <c:pt idx="99">
                  <c:v>10939611.360752024</c:v>
                </c:pt>
                <c:pt idx="100">
                  <c:v>10651916.313621923</c:v>
                </c:pt>
                <c:pt idx="101">
                  <c:v>10272436.331899134</c:v>
                </c:pt>
                <c:pt idx="102">
                  <c:v>11072777.379558755</c:v>
                </c:pt>
                <c:pt idx="103">
                  <c:v>10729787.614850579</c:v>
                </c:pt>
                <c:pt idx="104">
                  <c:v>10786774.978534631</c:v>
                </c:pt>
                <c:pt idx="105">
                  <c:v>10890536.120923817</c:v>
                </c:pt>
                <c:pt idx="106">
                  <c:v>12375301.500088798</c:v>
                </c:pt>
                <c:pt idx="107">
                  <c:v>14701698.489044029</c:v>
                </c:pt>
                <c:pt idx="108">
                  <c:v>14313825.26530228</c:v>
                </c:pt>
                <c:pt idx="109">
                  <c:v>12390560.27126253</c:v>
                </c:pt>
                <c:pt idx="110">
                  <c:v>13001801.417805398</c:v>
                </c:pt>
                <c:pt idx="111">
                  <c:v>11937588.930773631</c:v>
                </c:pt>
                <c:pt idx="112">
                  <c:v>10731478.410493873</c:v>
                </c:pt>
                <c:pt idx="113">
                  <c:v>10419836.754374571</c:v>
                </c:pt>
                <c:pt idx="114">
                  <c:v>12122032.694737522</c:v>
                </c:pt>
                <c:pt idx="115">
                  <c:v>11534561.345337996</c:v>
                </c:pt>
                <c:pt idx="116">
                  <c:v>10601693.021122936</c:v>
                </c:pt>
                <c:pt idx="117">
                  <c:v>11665121.294979028</c:v>
                </c:pt>
                <c:pt idx="118">
                  <c:v>12797512.583900949</c:v>
                </c:pt>
                <c:pt idx="119">
                  <c:v>13830027.21136773</c:v>
                </c:pt>
                <c:pt idx="120">
                  <c:v>15268896.489781834</c:v>
                </c:pt>
                <c:pt idx="121">
                  <c:v>13066151.702154933</c:v>
                </c:pt>
                <c:pt idx="122">
                  <c:v>13539712.696285166</c:v>
                </c:pt>
                <c:pt idx="123">
                  <c:v>11668752.544979125</c:v>
                </c:pt>
                <c:pt idx="124">
                  <c:v>10992656.87674221</c:v>
                </c:pt>
                <c:pt idx="125">
                  <c:v>10453798.786861856</c:v>
                </c:pt>
                <c:pt idx="126">
                  <c:v>11947757.03882003</c:v>
                </c:pt>
                <c:pt idx="127">
                  <c:v>10997784.195338603</c:v>
                </c:pt>
                <c:pt idx="128">
                  <c:v>10235896.559636274</c:v>
                </c:pt>
                <c:pt idx="129">
                  <c:v>11216786.142371107</c:v>
                </c:pt>
                <c:pt idx="130">
                  <c:v>12689443.948252141</c:v>
                </c:pt>
                <c:pt idx="131">
                  <c:v>13802875.118090155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7-4D7C-81F2-6D5F47E4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437584231796151"/>
          <c:y val="0.90714763542643828"/>
          <c:w val="0.36721621596211323"/>
          <c:h val="8.122800534409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GS &gt; 50 Predicted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Predicted Monthly'!$D$1</c:f>
              <c:strCache>
                <c:ptCount val="1"/>
                <c:pt idx="0">
                  <c:v> GS_gt_50_NoCDM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Monthly'!$A$2:$A$158</c:f>
              <c:numCache>
                <c:formatCode>m/d/yyyy</c:formatCode>
                <c:ptCount val="15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'GS&gt;50 Predicted Monthly'!$D$2:$D$158</c:f>
              <c:numCache>
                <c:formatCode>_(* #,##0_);_(* \(#,##0\);_(* "-"??_);_(@_)</c:formatCode>
                <c:ptCount val="157"/>
                <c:pt idx="0">
                  <c:v>35292912.526157998</c:v>
                </c:pt>
                <c:pt idx="1">
                  <c:v>37303734.732303552</c:v>
                </c:pt>
                <c:pt idx="2">
                  <c:v>34466230.814833477</c:v>
                </c:pt>
                <c:pt idx="3">
                  <c:v>34667746.052301332</c:v>
                </c:pt>
                <c:pt idx="4">
                  <c:v>27020529.990463268</c:v>
                </c:pt>
                <c:pt idx="5">
                  <c:v>28440359.947785892</c:v>
                </c:pt>
                <c:pt idx="6">
                  <c:v>31910033.230850216</c:v>
                </c:pt>
                <c:pt idx="7">
                  <c:v>30364962.677482277</c:v>
                </c:pt>
                <c:pt idx="8">
                  <c:v>30896109.764282819</c:v>
                </c:pt>
                <c:pt idx="9">
                  <c:v>29777343.799069267</c:v>
                </c:pt>
                <c:pt idx="10">
                  <c:v>33297442.20762324</c:v>
                </c:pt>
                <c:pt idx="11">
                  <c:v>37909614.882055581</c:v>
                </c:pt>
                <c:pt idx="12">
                  <c:v>38903419.496638983</c:v>
                </c:pt>
                <c:pt idx="13">
                  <c:v>33863922.644018233</c:v>
                </c:pt>
                <c:pt idx="14">
                  <c:v>33481657.283062913</c:v>
                </c:pt>
                <c:pt idx="15">
                  <c:v>31288806.28531779</c:v>
                </c:pt>
                <c:pt idx="16">
                  <c:v>29941140.958462249</c:v>
                </c:pt>
                <c:pt idx="17">
                  <c:v>31272145.037059393</c:v>
                </c:pt>
                <c:pt idx="18">
                  <c:v>31595245.821569238</c:v>
                </c:pt>
                <c:pt idx="19">
                  <c:v>32070764.409511514</c:v>
                </c:pt>
                <c:pt idx="20">
                  <c:v>28697025.497259639</c:v>
                </c:pt>
                <c:pt idx="21">
                  <c:v>28734265.906160805</c:v>
                </c:pt>
                <c:pt idx="22">
                  <c:v>30593931.627891105</c:v>
                </c:pt>
                <c:pt idx="23">
                  <c:v>35134653.593934827</c:v>
                </c:pt>
                <c:pt idx="24">
                  <c:v>35982369.711172439</c:v>
                </c:pt>
                <c:pt idx="25">
                  <c:v>37828239.006029479</c:v>
                </c:pt>
                <c:pt idx="26">
                  <c:v>34885482.563555844</c:v>
                </c:pt>
                <c:pt idx="27">
                  <c:v>31347667.963863619</c:v>
                </c:pt>
                <c:pt idx="28">
                  <c:v>29572003.048316926</c:v>
                </c:pt>
                <c:pt idx="29">
                  <c:v>29331819.62948915</c:v>
                </c:pt>
                <c:pt idx="30">
                  <c:v>32859259.945149835</c:v>
                </c:pt>
                <c:pt idx="31">
                  <c:v>31271213.943344951</c:v>
                </c:pt>
                <c:pt idx="32">
                  <c:v>30804868.814058352</c:v>
                </c:pt>
                <c:pt idx="33">
                  <c:v>28615954.509416953</c:v>
                </c:pt>
                <c:pt idx="34">
                  <c:v>31036898.974597916</c:v>
                </c:pt>
                <c:pt idx="35">
                  <c:v>33270960.414546616</c:v>
                </c:pt>
                <c:pt idx="36">
                  <c:v>36462342.10722129</c:v>
                </c:pt>
                <c:pt idx="37">
                  <c:v>33732328.681521416</c:v>
                </c:pt>
                <c:pt idx="38">
                  <c:v>33343555.780711014</c:v>
                </c:pt>
                <c:pt idx="39">
                  <c:v>29518391.840846576</c:v>
                </c:pt>
                <c:pt idx="40">
                  <c:v>29968087.407781452</c:v>
                </c:pt>
                <c:pt idx="41">
                  <c:v>29692847.008157719</c:v>
                </c:pt>
                <c:pt idx="42">
                  <c:v>31640727.565897495</c:v>
                </c:pt>
                <c:pt idx="43">
                  <c:v>30404163.513076466</c:v>
                </c:pt>
                <c:pt idx="44">
                  <c:v>28931630.310377114</c:v>
                </c:pt>
                <c:pt idx="45">
                  <c:v>29575622.927154526</c:v>
                </c:pt>
                <c:pt idx="46">
                  <c:v>31543935.027945653</c:v>
                </c:pt>
                <c:pt idx="47">
                  <c:v>33853048.641420551</c:v>
                </c:pt>
                <c:pt idx="48">
                  <c:v>36524654.340818226</c:v>
                </c:pt>
                <c:pt idx="49">
                  <c:v>32439322.269891307</c:v>
                </c:pt>
                <c:pt idx="50">
                  <c:v>33193546.204277933</c:v>
                </c:pt>
                <c:pt idx="51">
                  <c:v>31133770.941043586</c:v>
                </c:pt>
                <c:pt idx="52">
                  <c:v>28205798.795894206</c:v>
                </c:pt>
                <c:pt idx="53">
                  <c:v>27605084.110111736</c:v>
                </c:pt>
                <c:pt idx="54">
                  <c:v>29707568.847472657</c:v>
                </c:pt>
                <c:pt idx="55">
                  <c:v>29699514.096086062</c:v>
                </c:pt>
                <c:pt idx="56">
                  <c:v>28486727.327246405</c:v>
                </c:pt>
                <c:pt idx="57">
                  <c:v>30632213.192978773</c:v>
                </c:pt>
                <c:pt idx="58">
                  <c:v>34013785.874666989</c:v>
                </c:pt>
                <c:pt idx="59">
                  <c:v>36868626.530266762</c:v>
                </c:pt>
                <c:pt idx="60">
                  <c:v>38618837.393694796</c:v>
                </c:pt>
                <c:pt idx="61">
                  <c:v>34776600.471043371</c:v>
                </c:pt>
                <c:pt idx="62">
                  <c:v>36885211.699109204</c:v>
                </c:pt>
                <c:pt idx="63">
                  <c:v>31793210.787397411</c:v>
                </c:pt>
                <c:pt idx="64">
                  <c:v>29872332.968562603</c:v>
                </c:pt>
                <c:pt idx="65">
                  <c:v>28714774.168684535</c:v>
                </c:pt>
                <c:pt idx="66">
                  <c:v>28654991.862550069</c:v>
                </c:pt>
                <c:pt idx="67">
                  <c:v>28764064.356423587</c:v>
                </c:pt>
                <c:pt idx="68">
                  <c:v>29053571.00648417</c:v>
                </c:pt>
                <c:pt idx="69">
                  <c:v>31444733.465507645</c:v>
                </c:pt>
                <c:pt idx="70">
                  <c:v>33418611.009880733</c:v>
                </c:pt>
                <c:pt idx="71">
                  <c:v>35546533.098499238</c:v>
                </c:pt>
                <c:pt idx="72">
                  <c:v>38271480.868169218</c:v>
                </c:pt>
                <c:pt idx="73">
                  <c:v>35149617.068569288</c:v>
                </c:pt>
                <c:pt idx="74">
                  <c:v>35892435.320208922</c:v>
                </c:pt>
                <c:pt idx="75">
                  <c:v>29989312.390834775</c:v>
                </c:pt>
                <c:pt idx="76">
                  <c:v>28667131.324087478</c:v>
                </c:pt>
                <c:pt idx="77">
                  <c:v>28264017.39581285</c:v>
                </c:pt>
                <c:pt idx="78">
                  <c:v>29633576.782013088</c:v>
                </c:pt>
                <c:pt idx="79">
                  <c:v>28920384.241278451</c:v>
                </c:pt>
                <c:pt idx="80">
                  <c:v>28706269.167184081</c:v>
                </c:pt>
                <c:pt idx="81">
                  <c:v>29300434.192954373</c:v>
                </c:pt>
                <c:pt idx="82">
                  <c:v>30655433.963488549</c:v>
                </c:pt>
                <c:pt idx="83">
                  <c:v>32792599.003096733</c:v>
                </c:pt>
                <c:pt idx="84">
                  <c:v>35960046.009388864</c:v>
                </c:pt>
                <c:pt idx="85">
                  <c:v>33139044.657780841</c:v>
                </c:pt>
                <c:pt idx="86">
                  <c:v>33041551.643205166</c:v>
                </c:pt>
                <c:pt idx="87">
                  <c:v>29554311.335049473</c:v>
                </c:pt>
                <c:pt idx="88">
                  <c:v>27959775.225460283</c:v>
                </c:pt>
                <c:pt idx="89">
                  <c:v>27982558.649707615</c:v>
                </c:pt>
                <c:pt idx="90">
                  <c:v>29833536.528902967</c:v>
                </c:pt>
                <c:pt idx="91">
                  <c:v>30349706.954638731</c:v>
                </c:pt>
                <c:pt idx="92">
                  <c:v>28079638.591536399</c:v>
                </c:pt>
                <c:pt idx="93">
                  <c:v>28685895.697958633</c:v>
                </c:pt>
                <c:pt idx="94">
                  <c:v>30008964.333437622</c:v>
                </c:pt>
                <c:pt idx="95">
                  <c:v>33586389.607610628</c:v>
                </c:pt>
                <c:pt idx="96">
                  <c:v>34322866.080106616</c:v>
                </c:pt>
                <c:pt idx="97">
                  <c:v>31345821.017330166</c:v>
                </c:pt>
                <c:pt idx="98">
                  <c:v>34014376.108898692</c:v>
                </c:pt>
                <c:pt idx="99">
                  <c:v>28671971.14677456</c:v>
                </c:pt>
                <c:pt idx="100">
                  <c:v>27815621.012979895</c:v>
                </c:pt>
                <c:pt idx="101">
                  <c:v>27413442.891784176</c:v>
                </c:pt>
                <c:pt idx="102">
                  <c:v>30423289.656829461</c:v>
                </c:pt>
                <c:pt idx="103">
                  <c:v>30173296.355343834</c:v>
                </c:pt>
                <c:pt idx="104">
                  <c:v>29565437.34577366</c:v>
                </c:pt>
                <c:pt idx="105">
                  <c:v>30097141.933058087</c:v>
                </c:pt>
                <c:pt idx="106">
                  <c:v>32685400.85012386</c:v>
                </c:pt>
                <c:pt idx="107">
                  <c:v>36448954.487590142</c:v>
                </c:pt>
                <c:pt idx="108">
                  <c:v>37359331.371110447</c:v>
                </c:pt>
                <c:pt idx="109">
                  <c:v>32913617.043814901</c:v>
                </c:pt>
                <c:pt idx="110">
                  <c:v>33973229.515401945</c:v>
                </c:pt>
                <c:pt idx="111">
                  <c:v>30862224.837475609</c:v>
                </c:pt>
                <c:pt idx="112">
                  <c:v>29529373.402917527</c:v>
                </c:pt>
                <c:pt idx="113">
                  <c:v>29268721.814592641</c:v>
                </c:pt>
                <c:pt idx="114">
                  <c:v>31853620.037809931</c:v>
                </c:pt>
                <c:pt idx="115">
                  <c:v>31314785.320424754</c:v>
                </c:pt>
                <c:pt idx="116">
                  <c:v>28978111.571966194</c:v>
                </c:pt>
                <c:pt idx="117">
                  <c:v>30655162.904878158</c:v>
                </c:pt>
                <c:pt idx="118">
                  <c:v>32722734.947002295</c:v>
                </c:pt>
                <c:pt idx="119">
                  <c:v>34479649.859997876</c:v>
                </c:pt>
                <c:pt idx="120">
                  <c:v>36706038.751174547</c:v>
                </c:pt>
                <c:pt idx="121">
                  <c:v>32887320.781174548</c:v>
                </c:pt>
                <c:pt idx="122">
                  <c:v>33737657.971174546</c:v>
                </c:pt>
                <c:pt idx="123">
                  <c:v>29541292.711174551</c:v>
                </c:pt>
                <c:pt idx="124">
                  <c:v>28323954.351174548</c:v>
                </c:pt>
                <c:pt idx="125">
                  <c:v>27827787.471174549</c:v>
                </c:pt>
                <c:pt idx="126">
                  <c:v>30631420.801174551</c:v>
                </c:pt>
                <c:pt idx="127">
                  <c:v>29526435.941174548</c:v>
                </c:pt>
                <c:pt idx="128">
                  <c:v>27527505.901174549</c:v>
                </c:pt>
                <c:pt idx="129">
                  <c:v>29365914.911174551</c:v>
                </c:pt>
                <c:pt idx="130">
                  <c:v>32110031.031174548</c:v>
                </c:pt>
                <c:pt idx="131">
                  <c:v>34227874.071174547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F-4B35-9BA9-7953FD597438}"/>
            </c:ext>
          </c:extLst>
        </c:ser>
        <c:ser>
          <c:idx val="1"/>
          <c:order val="1"/>
          <c:tx>
            <c:strRef>
              <c:f>'GS&gt;50 Predicted Monthly'!$O$1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Monthly'!$A$2:$A$158</c:f>
              <c:numCache>
                <c:formatCode>m/d/yyyy</c:formatCode>
                <c:ptCount val="15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'GS&gt;50 Predicted Monthly'!$O$2:$O$158</c:f>
              <c:numCache>
                <c:formatCode>_(* #,##0_);_(* \(#,##0\);_(* "-"??_);_(@_)</c:formatCode>
                <c:ptCount val="157"/>
                <c:pt idx="0">
                  <c:v>38717238.745812126</c:v>
                </c:pt>
                <c:pt idx="1">
                  <c:v>34702025.109866194</c:v>
                </c:pt>
                <c:pt idx="2">
                  <c:v>34594425.841305628</c:v>
                </c:pt>
                <c:pt idx="3">
                  <c:v>31232839.963162679</c:v>
                </c:pt>
                <c:pt idx="4">
                  <c:v>29984115.687756017</c:v>
                </c:pt>
                <c:pt idx="5">
                  <c:v>30217022.459057674</c:v>
                </c:pt>
                <c:pt idx="6">
                  <c:v>30056929.847363718</c:v>
                </c:pt>
                <c:pt idx="7">
                  <c:v>30619003.690546304</c:v>
                </c:pt>
                <c:pt idx="8">
                  <c:v>29572990.965874501</c:v>
                </c:pt>
                <c:pt idx="9">
                  <c:v>31265735.912089393</c:v>
                </c:pt>
                <c:pt idx="10">
                  <c:v>31309469.692035951</c:v>
                </c:pt>
                <c:pt idx="11">
                  <c:v>35989046.604986176</c:v>
                </c:pt>
                <c:pt idx="12">
                  <c:v>36585564.549787693</c:v>
                </c:pt>
                <c:pt idx="13">
                  <c:v>34068644.851197332</c:v>
                </c:pt>
                <c:pt idx="14">
                  <c:v>32167296.956153408</c:v>
                </c:pt>
                <c:pt idx="15">
                  <c:v>30001543.495666031</c:v>
                </c:pt>
                <c:pt idx="16">
                  <c:v>30838501.753619336</c:v>
                </c:pt>
                <c:pt idx="17">
                  <c:v>29391203.540225722</c:v>
                </c:pt>
                <c:pt idx="18">
                  <c:v>32259309.796820708</c:v>
                </c:pt>
                <c:pt idx="19">
                  <c:v>31384590.939936757</c:v>
                </c:pt>
                <c:pt idx="20">
                  <c:v>29131073.247879252</c:v>
                </c:pt>
                <c:pt idx="21">
                  <c:v>30566958.568079993</c:v>
                </c:pt>
                <c:pt idx="22">
                  <c:v>31939654.546553932</c:v>
                </c:pt>
                <c:pt idx="23">
                  <c:v>35565871.263483338</c:v>
                </c:pt>
                <c:pt idx="24">
                  <c:v>37889572.944332309</c:v>
                </c:pt>
                <c:pt idx="25">
                  <c:v>34440744.779639259</c:v>
                </c:pt>
                <c:pt idx="26">
                  <c:v>34913544.64347598</c:v>
                </c:pt>
                <c:pt idx="27">
                  <c:v>31063816.235469721</c:v>
                </c:pt>
                <c:pt idx="28">
                  <c:v>29611458.508514471</c:v>
                </c:pt>
                <c:pt idx="29">
                  <c:v>29427555.620443724</c:v>
                </c:pt>
                <c:pt idx="30">
                  <c:v>32256473.095200635</c:v>
                </c:pt>
                <c:pt idx="31">
                  <c:v>30893484.852778755</c:v>
                </c:pt>
                <c:pt idx="32">
                  <c:v>29420092.894168526</c:v>
                </c:pt>
                <c:pt idx="33">
                  <c:v>30360595.206585236</c:v>
                </c:pt>
                <c:pt idx="34">
                  <c:v>31295764.042026769</c:v>
                </c:pt>
                <c:pt idx="35">
                  <c:v>34787683.172988996</c:v>
                </c:pt>
                <c:pt idx="36">
                  <c:v>36041675.386482008</c:v>
                </c:pt>
                <c:pt idx="37">
                  <c:v>33706177.832419977</c:v>
                </c:pt>
                <c:pt idx="38">
                  <c:v>32388971.344003916</c:v>
                </c:pt>
                <c:pt idx="39">
                  <c:v>30530867.215002403</c:v>
                </c:pt>
                <c:pt idx="40">
                  <c:v>29434436.762432002</c:v>
                </c:pt>
                <c:pt idx="41">
                  <c:v>30093920.966823403</c:v>
                </c:pt>
                <c:pt idx="42">
                  <c:v>31911447.602896199</c:v>
                </c:pt>
                <c:pt idx="43">
                  <c:v>30598486.96145156</c:v>
                </c:pt>
                <c:pt idx="44">
                  <c:v>29123105.764543783</c:v>
                </c:pt>
                <c:pt idx="45">
                  <c:v>30220428.465891287</c:v>
                </c:pt>
                <c:pt idx="46">
                  <c:v>32175859.186953247</c:v>
                </c:pt>
                <c:pt idx="47">
                  <c:v>34884181.098924369</c:v>
                </c:pt>
                <c:pt idx="48">
                  <c:v>36488514.841027409</c:v>
                </c:pt>
                <c:pt idx="49">
                  <c:v>34262378.611183368</c:v>
                </c:pt>
                <c:pt idx="50">
                  <c:v>33811444.644584969</c:v>
                </c:pt>
                <c:pt idx="51">
                  <c:v>31388774.063116908</c:v>
                </c:pt>
                <c:pt idx="52">
                  <c:v>29534837.871383607</c:v>
                </c:pt>
                <c:pt idx="53">
                  <c:v>29052517.201786451</c:v>
                </c:pt>
                <c:pt idx="54">
                  <c:v>30611895.483945884</c:v>
                </c:pt>
                <c:pt idx="55">
                  <c:v>29819221.892664611</c:v>
                </c:pt>
                <c:pt idx="56">
                  <c:v>28631665.171234138</c:v>
                </c:pt>
                <c:pt idx="57">
                  <c:v>29898852.167685352</c:v>
                </c:pt>
                <c:pt idx="58">
                  <c:v>32621530.83640328</c:v>
                </c:pt>
                <c:pt idx="59">
                  <c:v>37156299.917528026</c:v>
                </c:pt>
                <c:pt idx="60">
                  <c:v>37755153.472520277</c:v>
                </c:pt>
                <c:pt idx="61">
                  <c:v>34970806.407090925</c:v>
                </c:pt>
                <c:pt idx="62">
                  <c:v>35942259.046649247</c:v>
                </c:pt>
                <c:pt idx="63">
                  <c:v>31087050.451532207</c:v>
                </c:pt>
                <c:pt idx="64">
                  <c:v>29197476.356213108</c:v>
                </c:pt>
                <c:pt idx="65">
                  <c:v>29071686.7117256</c:v>
                </c:pt>
                <c:pt idx="66">
                  <c:v>29414399.670989148</c:v>
                </c:pt>
                <c:pt idx="67">
                  <c:v>29534235.454403639</c:v>
                </c:pt>
                <c:pt idx="68">
                  <c:v>28823505.548647128</c:v>
                </c:pt>
                <c:pt idx="69">
                  <c:v>29953807.902979597</c:v>
                </c:pt>
                <c:pt idx="70">
                  <c:v>33053188.824708913</c:v>
                </c:pt>
                <c:pt idx="71">
                  <c:v>34582027.590359591</c:v>
                </c:pt>
                <c:pt idx="72">
                  <c:v>37595902.082570322</c:v>
                </c:pt>
                <c:pt idx="73">
                  <c:v>36633330.965913132</c:v>
                </c:pt>
                <c:pt idx="74">
                  <c:v>34638558.663239859</c:v>
                </c:pt>
                <c:pt idx="75">
                  <c:v>30269156.987795394</c:v>
                </c:pt>
                <c:pt idx="76">
                  <c:v>28957234.781211171</c:v>
                </c:pt>
                <c:pt idx="77">
                  <c:v>28388474.636814967</c:v>
                </c:pt>
                <c:pt idx="78">
                  <c:v>30268035.498099551</c:v>
                </c:pt>
                <c:pt idx="79">
                  <c:v>29851569.466167182</c:v>
                </c:pt>
                <c:pt idx="80">
                  <c:v>29196575.66370777</c:v>
                </c:pt>
                <c:pt idx="81">
                  <c:v>30031122.154597022</c:v>
                </c:pt>
                <c:pt idx="82">
                  <c:v>30735833.618521169</c:v>
                </c:pt>
                <c:pt idx="83">
                  <c:v>32307881.17270042</c:v>
                </c:pt>
                <c:pt idx="84">
                  <c:v>35627720.599897251</c:v>
                </c:pt>
                <c:pt idx="85">
                  <c:v>34618849.634171858</c:v>
                </c:pt>
                <c:pt idx="86">
                  <c:v>32969335.284980677</c:v>
                </c:pt>
                <c:pt idx="87">
                  <c:v>31274207.277926113</c:v>
                </c:pt>
                <c:pt idx="88">
                  <c:v>29067546.484425873</c:v>
                </c:pt>
                <c:pt idx="89">
                  <c:v>28880251.071872517</c:v>
                </c:pt>
                <c:pt idx="90">
                  <c:v>30555358.882147513</c:v>
                </c:pt>
                <c:pt idx="91">
                  <c:v>30647173.276143976</c:v>
                </c:pt>
                <c:pt idx="92">
                  <c:v>28304732.177327394</c:v>
                </c:pt>
                <c:pt idx="93">
                  <c:v>29535354.879057914</c:v>
                </c:pt>
                <c:pt idx="94">
                  <c:v>30253100.217154618</c:v>
                </c:pt>
                <c:pt idx="95">
                  <c:v>34483072.168388642</c:v>
                </c:pt>
                <c:pt idx="96">
                  <c:v>34416276.819021836</c:v>
                </c:pt>
                <c:pt idx="97">
                  <c:v>32458735.761112154</c:v>
                </c:pt>
                <c:pt idx="98">
                  <c:v>34123864.627318345</c:v>
                </c:pt>
                <c:pt idx="99">
                  <c:v>29574620.96718739</c:v>
                </c:pt>
                <c:pt idx="100">
                  <c:v>28706911.927538849</c:v>
                </c:pt>
                <c:pt idx="101">
                  <c:v>28199034.168130204</c:v>
                </c:pt>
                <c:pt idx="102">
                  <c:v>29385878.525738038</c:v>
                </c:pt>
                <c:pt idx="103">
                  <c:v>28647569.249663841</c:v>
                </c:pt>
                <c:pt idx="104">
                  <c:v>28793874.093267195</c:v>
                </c:pt>
                <c:pt idx="105">
                  <c:v>28674440.644916058</c:v>
                </c:pt>
                <c:pt idx="106">
                  <c:v>31878255.012925092</c:v>
                </c:pt>
                <c:pt idx="107">
                  <c:v>36333613.347564898</c:v>
                </c:pt>
                <c:pt idx="108">
                  <c:v>35788017.909097716</c:v>
                </c:pt>
                <c:pt idx="109">
                  <c:v>33051550.852578402</c:v>
                </c:pt>
                <c:pt idx="110">
                  <c:v>33335166.290965699</c:v>
                </c:pt>
                <c:pt idx="111">
                  <c:v>31482384.59603662</c:v>
                </c:pt>
                <c:pt idx="112">
                  <c:v>28760128.036755204</c:v>
                </c:pt>
                <c:pt idx="113">
                  <c:v>28362465.25413657</c:v>
                </c:pt>
                <c:pt idx="114">
                  <c:v>30859856.604966305</c:v>
                </c:pt>
                <c:pt idx="115">
                  <c:v>30057177.49348959</c:v>
                </c:pt>
                <c:pt idx="116">
                  <c:v>28442053.519997165</c:v>
                </c:pt>
                <c:pt idx="117">
                  <c:v>30032168.07384754</c:v>
                </c:pt>
                <c:pt idx="118">
                  <c:v>32500265.231775507</c:v>
                </c:pt>
                <c:pt idx="119">
                  <c:v>34243980.134973675</c:v>
                </c:pt>
                <c:pt idx="120">
                  <c:v>37186618.516367033</c:v>
                </c:pt>
                <c:pt idx="121">
                  <c:v>33653708.384807579</c:v>
                </c:pt>
                <c:pt idx="122">
                  <c:v>33610338.396492183</c:v>
                </c:pt>
                <c:pt idx="123">
                  <c:v>30102776.881428394</c:v>
                </c:pt>
                <c:pt idx="124">
                  <c:v>28418983.82972509</c:v>
                </c:pt>
                <c:pt idx="125">
                  <c:v>27918892.803995419</c:v>
                </c:pt>
                <c:pt idx="126">
                  <c:v>30250685.379501998</c:v>
                </c:pt>
                <c:pt idx="127">
                  <c:v>28821660.703790147</c:v>
                </c:pt>
                <c:pt idx="128">
                  <c:v>27426586.980148349</c:v>
                </c:pt>
                <c:pt idx="129">
                  <c:v>28985384.811418839</c:v>
                </c:pt>
                <c:pt idx="130">
                  <c:v>32247589.434196215</c:v>
                </c:pt>
                <c:pt idx="131">
                  <c:v>34060204.838021018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F-4B35-9BA9-7953FD597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Summary'!$C$3</c:f>
              <c:strCache>
                <c:ptCount val="1"/>
                <c:pt idx="0">
                  <c:v>CDM Added Back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Summary'!$C$4:$C$14</c:f>
              <c:numCache>
                <c:formatCode>#,##0</c:formatCode>
                <c:ptCount val="11"/>
                <c:pt idx="0">
                  <c:v>412656887.84395349</c:v>
                </c:pt>
                <c:pt idx="1">
                  <c:v>395922465.24339759</c:v>
                </c:pt>
                <c:pt idx="2">
                  <c:v>400205654.2350964</c:v>
                </c:pt>
                <c:pt idx="3">
                  <c:v>389870749.67129755</c:v>
                </c:pt>
                <c:pt idx="4">
                  <c:v>406546454.28318977</c:v>
                </c:pt>
                <c:pt idx="5">
                  <c:v>408368850.13714504</c:v>
                </c:pt>
                <c:pt idx="6">
                  <c:v>387971396.08840036</c:v>
                </c:pt>
                <c:pt idx="7">
                  <c:v>376624291.91731334</c:v>
                </c:pt>
                <c:pt idx="8">
                  <c:v>373034400.72821486</c:v>
                </c:pt>
                <c:pt idx="9">
                  <c:v>397519196.29487348</c:v>
                </c:pt>
                <c:pt idx="10">
                  <c:v>397481325.21900165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3-4AA0-83D6-AD90B8F9EB65}"/>
            </c:ext>
          </c:extLst>
        </c:ser>
        <c:ser>
          <c:idx val="1"/>
          <c:order val="1"/>
          <c:tx>
            <c:strRef>
              <c:f>'Model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Summary'!$D$4:$D$14</c:f>
              <c:numCache>
                <c:formatCode>#,##0</c:formatCode>
                <c:ptCount val="11"/>
                <c:pt idx="0">
                  <c:v>411052891.40654492</c:v>
                </c:pt>
                <c:pt idx="1">
                  <c:v>395676416.88185054</c:v>
                </c:pt>
                <c:pt idx="2">
                  <c:v>406722271.57297623</c:v>
                </c:pt>
                <c:pt idx="3">
                  <c:v>390534582.14525604</c:v>
                </c:pt>
                <c:pt idx="4">
                  <c:v>405264687.56587899</c:v>
                </c:pt>
                <c:pt idx="5">
                  <c:v>405713746.73222965</c:v>
                </c:pt>
                <c:pt idx="6">
                  <c:v>388389897.28659236</c:v>
                </c:pt>
                <c:pt idx="7">
                  <c:v>379868044.45140719</c:v>
                </c:pt>
                <c:pt idx="8">
                  <c:v>376444380.64660245</c:v>
                </c:pt>
                <c:pt idx="9">
                  <c:v>390878337.36405116</c:v>
                </c:pt>
                <c:pt idx="10">
                  <c:v>397196495.57710409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AA0-83D6-AD90B8F9E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400200"/>
        <c:axId val="2125393640"/>
      </c:lineChart>
      <c:catAx>
        <c:axId val="212540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393640"/>
        <c:crosses val="autoZero"/>
        <c:auto val="1"/>
        <c:lblAlgn val="ctr"/>
        <c:lblOffset val="100"/>
        <c:noMultiLvlLbl val="0"/>
      </c:catAx>
      <c:valAx>
        <c:axId val="2125393640"/>
        <c:scaling>
          <c:orientation val="minMax"/>
          <c:min val="33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0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Summary'!$H$3</c:f>
              <c:strCache>
                <c:ptCount val="1"/>
                <c:pt idx="0">
                  <c:v>CDM Added Back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Summary'!$G$4:$G$14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Summary'!$H$4:$H$14</c:f>
              <c:numCache>
                <c:formatCode>#,##0</c:formatCode>
                <c:ptCount val="11"/>
                <c:pt idx="0">
                  <c:v>144344076.79465961</c:v>
                </c:pt>
                <c:pt idx="1">
                  <c:v>143517749.29351738</c:v>
                </c:pt>
                <c:pt idx="2">
                  <c:v>145288571.14294416</c:v>
                </c:pt>
                <c:pt idx="3">
                  <c:v>144762738.65518758</c:v>
                </c:pt>
                <c:pt idx="4">
                  <c:v>148972634.19947761</c:v>
                </c:pt>
                <c:pt idx="5">
                  <c:v>150384976.85128376</c:v>
                </c:pt>
                <c:pt idx="6">
                  <c:v>145482401.86906052</c:v>
                </c:pt>
                <c:pt idx="7">
                  <c:v>142990118.22855631</c:v>
                </c:pt>
                <c:pt idx="8">
                  <c:v>139776968.26511866</c:v>
                </c:pt>
                <c:pt idx="9">
                  <c:v>146675554.48197749</c:v>
                </c:pt>
                <c:pt idx="10">
                  <c:v>145435044.94446218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3-42B6-A086-8BD1BBBB2507}"/>
            </c:ext>
          </c:extLst>
        </c:ser>
        <c:ser>
          <c:idx val="1"/>
          <c:order val="1"/>
          <c:tx>
            <c:strRef>
              <c:f>'Model Summary'!$I$3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Summary'!$G$4:$G$14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Summary'!$I$4:$I$14</c:f>
              <c:numCache>
                <c:formatCode>#,##0</c:formatCode>
                <c:ptCount val="11"/>
                <c:pt idx="0">
                  <c:v>145412978.70313483</c:v>
                </c:pt>
                <c:pt idx="1">
                  <c:v>144363292.69793403</c:v>
                </c:pt>
                <c:pt idx="2">
                  <c:v>146802543.16933605</c:v>
                </c:pt>
                <c:pt idx="3">
                  <c:v>144110274.77803841</c:v>
                </c:pt>
                <c:pt idx="4">
                  <c:v>146997282.08168891</c:v>
                </c:pt>
                <c:pt idx="5">
                  <c:v>147073421.61838225</c:v>
                </c:pt>
                <c:pt idx="6">
                  <c:v>145597018.46466887</c:v>
                </c:pt>
                <c:pt idx="7">
                  <c:v>144382491.66574296</c:v>
                </c:pt>
                <c:pt idx="8">
                  <c:v>141664980.24654567</c:v>
                </c:pt>
                <c:pt idx="9">
                  <c:v>145346039.20145845</c:v>
                </c:pt>
                <c:pt idx="10">
                  <c:v>145880512.09931344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3-42B6-A086-8BD1BBBB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84856"/>
        <c:axId val="832088792"/>
      </c:lineChart>
      <c:catAx>
        <c:axId val="83208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8792"/>
        <c:crosses val="autoZero"/>
        <c:auto val="1"/>
        <c:lblAlgn val="ctr"/>
        <c:lblOffset val="100"/>
        <c:noMultiLvlLbl val="0"/>
      </c:catAx>
      <c:valAx>
        <c:axId val="832088792"/>
        <c:scaling>
          <c:orientation val="minMax"/>
          <c:min val="1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Summary'!$M$3</c:f>
              <c:strCache>
                <c:ptCount val="1"/>
                <c:pt idx="0">
                  <c:v>CDM Added Back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Summary'!$L$4:$L$14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Summary'!$M$4:$M$14</c:f>
              <c:numCache>
                <c:formatCode>#,##0</c:formatCode>
                <c:ptCount val="11"/>
                <c:pt idx="0">
                  <c:v>391347020.62520891</c:v>
                </c:pt>
                <c:pt idx="1">
                  <c:v>385576978.56088668</c:v>
                </c:pt>
                <c:pt idx="2">
                  <c:v>386806738.52354205</c:v>
                </c:pt>
                <c:pt idx="3">
                  <c:v>378666680.81211126</c:v>
                </c:pt>
                <c:pt idx="4">
                  <c:v>378510612.53075469</c:v>
                </c:pt>
                <c:pt idx="5">
                  <c:v>387543472.28783733</c:v>
                </c:pt>
                <c:pt idx="6">
                  <c:v>376242691.7176978</c:v>
                </c:pt>
                <c:pt idx="7">
                  <c:v>368181419.23467726</c:v>
                </c:pt>
                <c:pt idx="8">
                  <c:v>372977618.88659316</c:v>
                </c:pt>
                <c:pt idx="9">
                  <c:v>383910562.62739223</c:v>
                </c:pt>
                <c:pt idx="10">
                  <c:v>372413234.69409454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4-40A8-A59C-BE3156B8954B}"/>
            </c:ext>
          </c:extLst>
        </c:ser>
        <c:ser>
          <c:idx val="1"/>
          <c:order val="1"/>
          <c:tx>
            <c:strRef>
              <c:f>'Model Summary'!$N$3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Summary'!$L$4:$L$14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Summary'!$N$4:$N$14</c:f>
              <c:numCache>
                <c:formatCode>#,##0</c:formatCode>
                <c:ptCount val="11"/>
                <c:pt idx="0">
                  <c:v>388260844.51985645</c:v>
                </c:pt>
                <c:pt idx="1">
                  <c:v>383900213.50940347</c:v>
                </c:pt>
                <c:pt idx="2">
                  <c:v>386360785.99562436</c:v>
                </c:pt>
                <c:pt idx="3">
                  <c:v>381109558.58782423</c:v>
                </c:pt>
                <c:pt idx="4">
                  <c:v>383277932.70254397</c:v>
                </c:pt>
                <c:pt idx="5">
                  <c:v>383385597.43781936</c:v>
                </c:pt>
                <c:pt idx="6">
                  <c:v>378873675.69133794</c:v>
                </c:pt>
                <c:pt idx="7">
                  <c:v>376216701.95349437</c:v>
                </c:pt>
                <c:pt idx="8">
                  <c:v>371193075.14438385</c:v>
                </c:pt>
                <c:pt idx="9">
                  <c:v>376915213.99862003</c:v>
                </c:pt>
                <c:pt idx="10">
                  <c:v>372683430.95989233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4-40A8-A59C-BE3156B89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84856"/>
        <c:axId val="832088792"/>
      </c:lineChart>
      <c:catAx>
        <c:axId val="83208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8792"/>
        <c:crosses val="autoZero"/>
        <c:auto val="1"/>
        <c:lblAlgn val="ctr"/>
        <c:lblOffset val="100"/>
        <c:noMultiLvlLbl val="0"/>
      </c:catAx>
      <c:valAx>
        <c:axId val="832088792"/>
        <c:scaling>
          <c:orientation val="minMax"/>
          <c:min val="3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Normalized'!$D$1</c:f>
              <c:strCache>
                <c:ptCount val="1"/>
                <c:pt idx="0">
                  <c:v> Res_NoCDM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'Res Normalized'!$A:$A</c:f>
              <c:strCache>
                <c:ptCount val="145"/>
                <c:pt idx="0">
                  <c:v>Date</c:v>
                </c:pt>
                <c:pt idx="1">
                  <c:v>1/1/2009</c:v>
                </c:pt>
                <c:pt idx="2">
                  <c:v>2/1/2009</c:v>
                </c:pt>
                <c:pt idx="3">
                  <c:v>3/1/2009</c:v>
                </c:pt>
                <c:pt idx="4">
                  <c:v>4/1/2009</c:v>
                </c:pt>
                <c:pt idx="5">
                  <c:v>5/1/2009</c:v>
                </c:pt>
                <c:pt idx="6">
                  <c:v>6/1/2009</c:v>
                </c:pt>
                <c:pt idx="7">
                  <c:v>7/1/2009</c:v>
                </c:pt>
                <c:pt idx="8">
                  <c:v>8/1/2009</c:v>
                </c:pt>
                <c:pt idx="9">
                  <c:v>9/1/2009</c:v>
                </c:pt>
                <c:pt idx="10">
                  <c:v>10/1/2009</c:v>
                </c:pt>
                <c:pt idx="11">
                  <c:v>11/1/2009</c:v>
                </c:pt>
                <c:pt idx="12">
                  <c:v>12/1/2009</c:v>
                </c:pt>
                <c:pt idx="13">
                  <c:v>1/1/2010</c:v>
                </c:pt>
                <c:pt idx="14">
                  <c:v>2/1/2010</c:v>
                </c:pt>
                <c:pt idx="15">
                  <c:v>3/1/2010</c:v>
                </c:pt>
                <c:pt idx="16">
                  <c:v>4/1/2010</c:v>
                </c:pt>
                <c:pt idx="17">
                  <c:v>5/1/2010</c:v>
                </c:pt>
                <c:pt idx="18">
                  <c:v>6/1/2010</c:v>
                </c:pt>
                <c:pt idx="19">
                  <c:v>7/1/2010</c:v>
                </c:pt>
                <c:pt idx="20">
                  <c:v>8/1/2010</c:v>
                </c:pt>
                <c:pt idx="21">
                  <c:v>9/1/2010</c:v>
                </c:pt>
                <c:pt idx="22">
                  <c:v>10/1/2010</c:v>
                </c:pt>
                <c:pt idx="23">
                  <c:v>11/1/2010</c:v>
                </c:pt>
                <c:pt idx="24">
                  <c:v>12/1/2010</c:v>
                </c:pt>
                <c:pt idx="25">
                  <c:v>1/1/2011</c:v>
                </c:pt>
                <c:pt idx="26">
                  <c:v>2/1/2011</c:v>
                </c:pt>
                <c:pt idx="27">
                  <c:v>3/1/2011</c:v>
                </c:pt>
                <c:pt idx="28">
                  <c:v>4/1/2011</c:v>
                </c:pt>
                <c:pt idx="29">
                  <c:v>5/1/2011</c:v>
                </c:pt>
                <c:pt idx="30">
                  <c:v>6/1/2011</c:v>
                </c:pt>
                <c:pt idx="31">
                  <c:v>7/1/2011</c:v>
                </c:pt>
                <c:pt idx="32">
                  <c:v>8/1/2011</c:v>
                </c:pt>
                <c:pt idx="33">
                  <c:v>9/1/2011</c:v>
                </c:pt>
                <c:pt idx="34">
                  <c:v>10/1/2011</c:v>
                </c:pt>
                <c:pt idx="35">
                  <c:v>11/1/2011</c:v>
                </c:pt>
                <c:pt idx="36">
                  <c:v>12/1/2011</c:v>
                </c:pt>
                <c:pt idx="37">
                  <c:v>1/1/2012</c:v>
                </c:pt>
                <c:pt idx="38">
                  <c:v>2/1/2012</c:v>
                </c:pt>
                <c:pt idx="39">
                  <c:v>3/1/2012</c:v>
                </c:pt>
                <c:pt idx="40">
                  <c:v>4/1/2012</c:v>
                </c:pt>
                <c:pt idx="41">
                  <c:v>5/1/2012</c:v>
                </c:pt>
                <c:pt idx="42">
                  <c:v>6/1/2012</c:v>
                </c:pt>
                <c:pt idx="43">
                  <c:v>7/1/2012</c:v>
                </c:pt>
                <c:pt idx="44">
                  <c:v>8/1/2012</c:v>
                </c:pt>
                <c:pt idx="45">
                  <c:v>9/1/2012</c:v>
                </c:pt>
                <c:pt idx="46">
                  <c:v>10/1/2012</c:v>
                </c:pt>
                <c:pt idx="47">
                  <c:v>11/1/2012</c:v>
                </c:pt>
                <c:pt idx="48">
                  <c:v>12/1/2012</c:v>
                </c:pt>
                <c:pt idx="49">
                  <c:v>1/1/2013</c:v>
                </c:pt>
                <c:pt idx="50">
                  <c:v>2/1/2013</c:v>
                </c:pt>
                <c:pt idx="51">
                  <c:v>3/1/2013</c:v>
                </c:pt>
                <c:pt idx="52">
                  <c:v>4/1/2013</c:v>
                </c:pt>
                <c:pt idx="53">
                  <c:v>5/1/2013</c:v>
                </c:pt>
                <c:pt idx="54">
                  <c:v>6/1/2013</c:v>
                </c:pt>
                <c:pt idx="55">
                  <c:v>7/1/2013</c:v>
                </c:pt>
                <c:pt idx="56">
                  <c:v>8/1/2013</c:v>
                </c:pt>
                <c:pt idx="57">
                  <c:v>9/1/2013</c:v>
                </c:pt>
                <c:pt idx="58">
                  <c:v>10/1/2013</c:v>
                </c:pt>
                <c:pt idx="59">
                  <c:v>11/1/2013</c:v>
                </c:pt>
                <c:pt idx="60">
                  <c:v>12/1/2013</c:v>
                </c:pt>
                <c:pt idx="61">
                  <c:v>1/1/2014</c:v>
                </c:pt>
                <c:pt idx="62">
                  <c:v>2/1/2014</c:v>
                </c:pt>
                <c:pt idx="63">
                  <c:v>3/1/2014</c:v>
                </c:pt>
                <c:pt idx="64">
                  <c:v>4/1/2014</c:v>
                </c:pt>
                <c:pt idx="65">
                  <c:v>5/1/2014</c:v>
                </c:pt>
                <c:pt idx="66">
                  <c:v>6/1/2014</c:v>
                </c:pt>
                <c:pt idx="67">
                  <c:v>7/1/2014</c:v>
                </c:pt>
                <c:pt idx="68">
                  <c:v>8/1/2014</c:v>
                </c:pt>
                <c:pt idx="69">
                  <c:v>9/1/2014</c:v>
                </c:pt>
                <c:pt idx="70">
                  <c:v>10/1/2014</c:v>
                </c:pt>
                <c:pt idx="71">
                  <c:v>11/1/2014</c:v>
                </c:pt>
                <c:pt idx="72">
                  <c:v>12/1/2014</c:v>
                </c:pt>
                <c:pt idx="73">
                  <c:v>1/1/2015</c:v>
                </c:pt>
                <c:pt idx="74">
                  <c:v>2/1/2015</c:v>
                </c:pt>
                <c:pt idx="75">
                  <c:v>3/1/2015</c:v>
                </c:pt>
                <c:pt idx="76">
                  <c:v>4/1/2015</c:v>
                </c:pt>
                <c:pt idx="77">
                  <c:v>5/1/2015</c:v>
                </c:pt>
                <c:pt idx="78">
                  <c:v>6/1/2015</c:v>
                </c:pt>
                <c:pt idx="79">
                  <c:v>7/1/2015</c:v>
                </c:pt>
                <c:pt idx="80">
                  <c:v>8/1/2015</c:v>
                </c:pt>
                <c:pt idx="81">
                  <c:v>9/1/2015</c:v>
                </c:pt>
                <c:pt idx="82">
                  <c:v>10/1/2015</c:v>
                </c:pt>
                <c:pt idx="83">
                  <c:v>11/1/2015</c:v>
                </c:pt>
                <c:pt idx="84">
                  <c:v>12/1/2015</c:v>
                </c:pt>
                <c:pt idx="85">
                  <c:v>1/1/2016</c:v>
                </c:pt>
                <c:pt idx="86">
                  <c:v>2/1/2016</c:v>
                </c:pt>
                <c:pt idx="87">
                  <c:v>3/1/2016</c:v>
                </c:pt>
                <c:pt idx="88">
                  <c:v>4/1/2016</c:v>
                </c:pt>
                <c:pt idx="89">
                  <c:v>5/1/2016</c:v>
                </c:pt>
                <c:pt idx="90">
                  <c:v>6/1/2016</c:v>
                </c:pt>
                <c:pt idx="91">
                  <c:v>7/1/2016</c:v>
                </c:pt>
                <c:pt idx="92">
                  <c:v>8/1/2016</c:v>
                </c:pt>
                <c:pt idx="93">
                  <c:v>9/1/2016</c:v>
                </c:pt>
                <c:pt idx="94">
                  <c:v>10/1/2016</c:v>
                </c:pt>
                <c:pt idx="95">
                  <c:v>11/1/2016</c:v>
                </c:pt>
                <c:pt idx="96">
                  <c:v>12/1/2016</c:v>
                </c:pt>
                <c:pt idx="97">
                  <c:v>1/1/2017</c:v>
                </c:pt>
                <c:pt idx="98">
                  <c:v>2/1/2017</c:v>
                </c:pt>
                <c:pt idx="99">
                  <c:v>3/1/2017</c:v>
                </c:pt>
                <c:pt idx="100">
                  <c:v>4/1/2017</c:v>
                </c:pt>
                <c:pt idx="101">
                  <c:v>5/1/2017</c:v>
                </c:pt>
                <c:pt idx="102">
                  <c:v>6/1/2017</c:v>
                </c:pt>
                <c:pt idx="103">
                  <c:v>7/1/2017</c:v>
                </c:pt>
                <c:pt idx="104">
                  <c:v>8/1/2017</c:v>
                </c:pt>
                <c:pt idx="105">
                  <c:v>9/1/2017</c:v>
                </c:pt>
                <c:pt idx="106">
                  <c:v>10/1/2017</c:v>
                </c:pt>
                <c:pt idx="107">
                  <c:v>11/1/2017</c:v>
                </c:pt>
                <c:pt idx="108">
                  <c:v>12/1/2017</c:v>
                </c:pt>
                <c:pt idx="109">
                  <c:v>1/1/2018</c:v>
                </c:pt>
                <c:pt idx="110">
                  <c:v>2/1/2018</c:v>
                </c:pt>
                <c:pt idx="111">
                  <c:v>3/1/2018</c:v>
                </c:pt>
                <c:pt idx="112">
                  <c:v>4/1/2018</c:v>
                </c:pt>
                <c:pt idx="113">
                  <c:v>5/1/2018</c:v>
                </c:pt>
                <c:pt idx="114">
                  <c:v>6/1/2018</c:v>
                </c:pt>
                <c:pt idx="115">
                  <c:v>7/1/2018</c:v>
                </c:pt>
                <c:pt idx="116">
                  <c:v>8/1/2018</c:v>
                </c:pt>
                <c:pt idx="117">
                  <c:v>9/1/2018</c:v>
                </c:pt>
                <c:pt idx="118">
                  <c:v>10/1/2018</c:v>
                </c:pt>
                <c:pt idx="119">
                  <c:v>11/1/2018</c:v>
                </c:pt>
                <c:pt idx="120">
                  <c:v>12/1/2018</c:v>
                </c:pt>
                <c:pt idx="121">
                  <c:v>1/1/2019</c:v>
                </c:pt>
                <c:pt idx="122">
                  <c:v>2/1/2019</c:v>
                </c:pt>
                <c:pt idx="123">
                  <c:v>3/1/2019</c:v>
                </c:pt>
                <c:pt idx="124">
                  <c:v>4/1/2019</c:v>
                </c:pt>
                <c:pt idx="125">
                  <c:v>5/1/2019</c:v>
                </c:pt>
                <c:pt idx="126">
                  <c:v>6/1/2019</c:v>
                </c:pt>
                <c:pt idx="127">
                  <c:v>7/1/2019</c:v>
                </c:pt>
                <c:pt idx="128">
                  <c:v>8/1/2019</c:v>
                </c:pt>
                <c:pt idx="129">
                  <c:v>9/1/2019</c:v>
                </c:pt>
                <c:pt idx="130">
                  <c:v>10/1/2019</c:v>
                </c:pt>
                <c:pt idx="131">
                  <c:v>11/1/2019</c:v>
                </c:pt>
                <c:pt idx="132">
                  <c:v>12/1/2019</c:v>
                </c:pt>
                <c:pt idx="133">
                  <c:v>1/1/2020</c:v>
                </c:pt>
                <c:pt idx="134">
                  <c:v>2/1/2020</c:v>
                </c:pt>
                <c:pt idx="135">
                  <c:v>3/1/2020</c:v>
                </c:pt>
                <c:pt idx="136">
                  <c:v>4/1/2020</c:v>
                </c:pt>
                <c:pt idx="137">
                  <c:v>5/1/2020</c:v>
                </c:pt>
                <c:pt idx="138">
                  <c:v>6/1/2020</c:v>
                </c:pt>
                <c:pt idx="139">
                  <c:v>7/1/2020</c:v>
                </c:pt>
                <c:pt idx="140">
                  <c:v>8/1/2020</c:v>
                </c:pt>
                <c:pt idx="141">
                  <c:v>9/1/2020</c:v>
                </c:pt>
                <c:pt idx="142">
                  <c:v>10/1/2020</c:v>
                </c:pt>
                <c:pt idx="143">
                  <c:v>11/1/2020</c:v>
                </c:pt>
                <c:pt idx="144">
                  <c:v>12/1/2020</c:v>
                </c:pt>
              </c:strCache>
            </c:strRef>
          </c:cat>
          <c:val>
            <c:numRef>
              <c:f>'Res Normalized'!$D$2:$D$121</c:f>
              <c:numCache>
                <c:formatCode>_(* #,##0_);_(* \(#,##0\);_(* "-"??_);_(@_)</c:formatCode>
                <c:ptCount val="120"/>
                <c:pt idx="0">
                  <c:v>57384584.738597549</c:v>
                </c:pt>
                <c:pt idx="1">
                  <c:v>40553587.849825546</c:v>
                </c:pt>
                <c:pt idx="2">
                  <c:v>44666305.500655547</c:v>
                </c:pt>
                <c:pt idx="3">
                  <c:v>30022874.144768063</c:v>
                </c:pt>
                <c:pt idx="4">
                  <c:v>28861956.527614366</c:v>
                </c:pt>
                <c:pt idx="5">
                  <c:v>26414474.799878418</c:v>
                </c:pt>
                <c:pt idx="6">
                  <c:v>23409506.240725413</c:v>
                </c:pt>
                <c:pt idx="7">
                  <c:v>25673258.618967369</c:v>
                </c:pt>
                <c:pt idx="8">
                  <c:v>23838759.547277104</c:v>
                </c:pt>
                <c:pt idx="9">
                  <c:v>33191188.774149258</c:v>
                </c:pt>
                <c:pt idx="10">
                  <c:v>33104027.677154254</c:v>
                </c:pt>
                <c:pt idx="11">
                  <c:v>45536363.42434068</c:v>
                </c:pt>
                <c:pt idx="12">
                  <c:v>48867273.405494481</c:v>
                </c:pt>
                <c:pt idx="13">
                  <c:v>41826008.825813353</c:v>
                </c:pt>
                <c:pt idx="14">
                  <c:v>35543875.290557377</c:v>
                </c:pt>
                <c:pt idx="15">
                  <c:v>26863853.86625072</c:v>
                </c:pt>
                <c:pt idx="16">
                  <c:v>27182068.705906127</c:v>
                </c:pt>
                <c:pt idx="17">
                  <c:v>22617884.651861776</c:v>
                </c:pt>
                <c:pt idx="18">
                  <c:v>28346706.597320314</c:v>
                </c:pt>
                <c:pt idx="19">
                  <c:v>26165171.916997604</c:v>
                </c:pt>
                <c:pt idx="20">
                  <c:v>24462508.670338754</c:v>
                </c:pt>
                <c:pt idx="21">
                  <c:v>29868263.367767923</c:v>
                </c:pt>
                <c:pt idx="22">
                  <c:v>37245565.765060797</c:v>
                </c:pt>
                <c:pt idx="23">
                  <c:v>46933284.180028334</c:v>
                </c:pt>
                <c:pt idx="24">
                  <c:v>52668017.393323421</c:v>
                </c:pt>
                <c:pt idx="25">
                  <c:v>39659635.933783688</c:v>
                </c:pt>
                <c:pt idx="26">
                  <c:v>41454230.946528383</c:v>
                </c:pt>
                <c:pt idx="27">
                  <c:v>31137297.496341914</c:v>
                </c:pt>
                <c:pt idx="28">
                  <c:v>25546601.50336092</c:v>
                </c:pt>
                <c:pt idx="29">
                  <c:v>23607281.053891569</c:v>
                </c:pt>
                <c:pt idx="30">
                  <c:v>27674057.002183232</c:v>
                </c:pt>
                <c:pt idx="31">
                  <c:v>26079644.721337143</c:v>
                </c:pt>
                <c:pt idx="32">
                  <c:v>23403016.231981173</c:v>
                </c:pt>
                <c:pt idx="33">
                  <c:v>29671559.213167116</c:v>
                </c:pt>
                <c:pt idx="34">
                  <c:v>34483426.599444464</c:v>
                </c:pt>
                <c:pt idx="35">
                  <c:v>44820886.139753386</c:v>
                </c:pt>
                <c:pt idx="36">
                  <c:v>44087289.164854534</c:v>
                </c:pt>
                <c:pt idx="37">
                  <c:v>39119213.681232244</c:v>
                </c:pt>
                <c:pt idx="38">
                  <c:v>35786704.426676922</c:v>
                </c:pt>
                <c:pt idx="39">
                  <c:v>30167442.240411032</c:v>
                </c:pt>
                <c:pt idx="40">
                  <c:v>26524654.958384875</c:v>
                </c:pt>
                <c:pt idx="41">
                  <c:v>25849968.26188796</c:v>
                </c:pt>
                <c:pt idx="42">
                  <c:v>27576657.898237556</c:v>
                </c:pt>
                <c:pt idx="43">
                  <c:v>26763573.194316972</c:v>
                </c:pt>
                <c:pt idx="44">
                  <c:v>25958395.023996331</c:v>
                </c:pt>
                <c:pt idx="45">
                  <c:v>30128453.119822662</c:v>
                </c:pt>
                <c:pt idx="46">
                  <c:v>35574548.076839074</c:v>
                </c:pt>
                <c:pt idx="47">
                  <c:v>42333849.624637283</c:v>
                </c:pt>
                <c:pt idx="48">
                  <c:v>46802290.743521035</c:v>
                </c:pt>
                <c:pt idx="49">
                  <c:v>40863095.00859201</c:v>
                </c:pt>
                <c:pt idx="50">
                  <c:v>39346730.338868059</c:v>
                </c:pt>
                <c:pt idx="51">
                  <c:v>32944162.958687931</c:v>
                </c:pt>
                <c:pt idx="52">
                  <c:v>27766964.447268263</c:v>
                </c:pt>
                <c:pt idx="53">
                  <c:v>25840244.568076152</c:v>
                </c:pt>
                <c:pt idx="54">
                  <c:v>26930561.022201441</c:v>
                </c:pt>
                <c:pt idx="55">
                  <c:v>26324433.400251023</c:v>
                </c:pt>
                <c:pt idx="56">
                  <c:v>25462329.007481307</c:v>
                </c:pt>
                <c:pt idx="57">
                  <c:v>30160943.961061317</c:v>
                </c:pt>
                <c:pt idx="58">
                  <c:v>37916958.553996116</c:v>
                </c:pt>
                <c:pt idx="59">
                  <c:v>46187740.273185141</c:v>
                </c:pt>
                <c:pt idx="60">
                  <c:v>50249465.102442041</c:v>
                </c:pt>
                <c:pt idx="61">
                  <c:v>43359119.772431113</c:v>
                </c:pt>
                <c:pt idx="62">
                  <c:v>41634203.494509347</c:v>
                </c:pt>
                <c:pt idx="63">
                  <c:v>34196127.793878622</c:v>
                </c:pt>
                <c:pt idx="64">
                  <c:v>27841028.671373781</c:v>
                </c:pt>
                <c:pt idx="65">
                  <c:v>25083997.255859602</c:v>
                </c:pt>
                <c:pt idx="66">
                  <c:v>25424527.828515373</c:v>
                </c:pt>
                <c:pt idx="67">
                  <c:v>25516070.904535916</c:v>
                </c:pt>
                <c:pt idx="68">
                  <c:v>25813106.5302893</c:v>
                </c:pt>
                <c:pt idx="69">
                  <c:v>30474157.650885023</c:v>
                </c:pt>
                <c:pt idx="70">
                  <c:v>36154880.29944291</c:v>
                </c:pt>
                <c:pt idx="71">
                  <c:v>42622164.832981981</c:v>
                </c:pt>
                <c:pt idx="72">
                  <c:v>48025945.631115839</c:v>
                </c:pt>
                <c:pt idx="73">
                  <c:v>42659400.830990404</c:v>
                </c:pt>
                <c:pt idx="74">
                  <c:v>39849301.839030221</c:v>
                </c:pt>
                <c:pt idx="75">
                  <c:v>31945268.362962853</c:v>
                </c:pt>
                <c:pt idx="76">
                  <c:v>26198476.047441423</c:v>
                </c:pt>
                <c:pt idx="77">
                  <c:v>24492358.117568251</c:v>
                </c:pt>
                <c:pt idx="78">
                  <c:v>26046889.93465146</c:v>
                </c:pt>
                <c:pt idx="79">
                  <c:v>26185942.874170166</c:v>
                </c:pt>
                <c:pt idx="80">
                  <c:v>25576570.706485815</c:v>
                </c:pt>
                <c:pt idx="81">
                  <c:v>28365913.722983588</c:v>
                </c:pt>
                <c:pt idx="82">
                  <c:v>31640826.995899595</c:v>
                </c:pt>
                <c:pt idx="83">
                  <c:v>36984501.02510073</c:v>
                </c:pt>
                <c:pt idx="84">
                  <c:v>41853574.713372454</c:v>
                </c:pt>
                <c:pt idx="85">
                  <c:v>38728356.319304727</c:v>
                </c:pt>
                <c:pt idx="86">
                  <c:v>36763781.514471635</c:v>
                </c:pt>
                <c:pt idx="87">
                  <c:v>30904044.045612264</c:v>
                </c:pt>
                <c:pt idx="88">
                  <c:v>26428034.731526289</c:v>
                </c:pt>
                <c:pt idx="89">
                  <c:v>25473713.696905319</c:v>
                </c:pt>
                <c:pt idx="90">
                  <c:v>27796810.472954385</c:v>
                </c:pt>
                <c:pt idx="91">
                  <c:v>27179397.864832554</c:v>
                </c:pt>
                <c:pt idx="92">
                  <c:v>25075211.378019854</c:v>
                </c:pt>
                <c:pt idx="93">
                  <c:v>26532397.107703798</c:v>
                </c:pt>
                <c:pt idx="94">
                  <c:v>30358337.192644782</c:v>
                </c:pt>
                <c:pt idx="95">
                  <c:v>39530632.879965276</c:v>
                </c:pt>
                <c:pt idx="96">
                  <c:v>40668462.109549597</c:v>
                </c:pt>
                <c:pt idx="97">
                  <c:v>35838305.304811656</c:v>
                </c:pt>
                <c:pt idx="98">
                  <c:v>36985456.56720379</c:v>
                </c:pt>
                <c:pt idx="99">
                  <c:v>29595443.427143298</c:v>
                </c:pt>
                <c:pt idx="100">
                  <c:v>25691614.153204672</c:v>
                </c:pt>
                <c:pt idx="101">
                  <c:v>23939365.636191379</c:v>
                </c:pt>
                <c:pt idx="102">
                  <c:v>25933968.126839153</c:v>
                </c:pt>
                <c:pt idx="103">
                  <c:v>25028093.165167436</c:v>
                </c:pt>
                <c:pt idx="104">
                  <c:v>24424614.655862503</c:v>
                </c:pt>
                <c:pt idx="105">
                  <c:v>26911812.281525332</c:v>
                </c:pt>
                <c:pt idx="106">
                  <c:v>33553300.396891382</c:v>
                </c:pt>
                <c:pt idx="107">
                  <c:v>44463964.903824657</c:v>
                </c:pt>
                <c:pt idx="108">
                  <c:v>45880012.482495591</c:v>
                </c:pt>
                <c:pt idx="109">
                  <c:v>37809964.571011797</c:v>
                </c:pt>
                <c:pt idx="110">
                  <c:v>36916486.736509435</c:v>
                </c:pt>
                <c:pt idx="111">
                  <c:v>32060943.701314684</c:v>
                </c:pt>
                <c:pt idx="112">
                  <c:v>26314796.515882425</c:v>
                </c:pt>
                <c:pt idx="113">
                  <c:v>26456342.620542079</c:v>
                </c:pt>
                <c:pt idx="114">
                  <c:v>30173052.301712304</c:v>
                </c:pt>
                <c:pt idx="115">
                  <c:v>28967855.979689192</c:v>
                </c:pt>
                <c:pt idx="116">
                  <c:v>25821940.611272778</c:v>
                </c:pt>
                <c:pt idx="117">
                  <c:v>30041006.102256127</c:v>
                </c:pt>
                <c:pt idx="118">
                  <c:v>35687273.564413585</c:v>
                </c:pt>
                <c:pt idx="119">
                  <c:v>41389521.107773468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8-4CD4-B010-5BB721AD1E7C}"/>
            </c:ext>
          </c:extLst>
        </c:ser>
        <c:ser>
          <c:idx val="1"/>
          <c:order val="1"/>
          <c:tx>
            <c:strRef>
              <c:f>'Res Normalized'!$Q$1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'Res Normalized'!$A:$A</c:f>
              <c:strCache>
                <c:ptCount val="145"/>
                <c:pt idx="0">
                  <c:v>Date</c:v>
                </c:pt>
                <c:pt idx="1">
                  <c:v>1/1/2009</c:v>
                </c:pt>
                <c:pt idx="2">
                  <c:v>2/1/2009</c:v>
                </c:pt>
                <c:pt idx="3">
                  <c:v>3/1/2009</c:v>
                </c:pt>
                <c:pt idx="4">
                  <c:v>4/1/2009</c:v>
                </c:pt>
                <c:pt idx="5">
                  <c:v>5/1/2009</c:v>
                </c:pt>
                <c:pt idx="6">
                  <c:v>6/1/2009</c:v>
                </c:pt>
                <c:pt idx="7">
                  <c:v>7/1/2009</c:v>
                </c:pt>
                <c:pt idx="8">
                  <c:v>8/1/2009</c:v>
                </c:pt>
                <c:pt idx="9">
                  <c:v>9/1/2009</c:v>
                </c:pt>
                <c:pt idx="10">
                  <c:v>10/1/2009</c:v>
                </c:pt>
                <c:pt idx="11">
                  <c:v>11/1/2009</c:v>
                </c:pt>
                <c:pt idx="12">
                  <c:v>12/1/2009</c:v>
                </c:pt>
                <c:pt idx="13">
                  <c:v>1/1/2010</c:v>
                </c:pt>
                <c:pt idx="14">
                  <c:v>2/1/2010</c:v>
                </c:pt>
                <c:pt idx="15">
                  <c:v>3/1/2010</c:v>
                </c:pt>
                <c:pt idx="16">
                  <c:v>4/1/2010</c:v>
                </c:pt>
                <c:pt idx="17">
                  <c:v>5/1/2010</c:v>
                </c:pt>
                <c:pt idx="18">
                  <c:v>6/1/2010</c:v>
                </c:pt>
                <c:pt idx="19">
                  <c:v>7/1/2010</c:v>
                </c:pt>
                <c:pt idx="20">
                  <c:v>8/1/2010</c:v>
                </c:pt>
                <c:pt idx="21">
                  <c:v>9/1/2010</c:v>
                </c:pt>
                <c:pt idx="22">
                  <c:v>10/1/2010</c:v>
                </c:pt>
                <c:pt idx="23">
                  <c:v>11/1/2010</c:v>
                </c:pt>
                <c:pt idx="24">
                  <c:v>12/1/2010</c:v>
                </c:pt>
                <c:pt idx="25">
                  <c:v>1/1/2011</c:v>
                </c:pt>
                <c:pt idx="26">
                  <c:v>2/1/2011</c:v>
                </c:pt>
                <c:pt idx="27">
                  <c:v>3/1/2011</c:v>
                </c:pt>
                <c:pt idx="28">
                  <c:v>4/1/2011</c:v>
                </c:pt>
                <c:pt idx="29">
                  <c:v>5/1/2011</c:v>
                </c:pt>
                <c:pt idx="30">
                  <c:v>6/1/2011</c:v>
                </c:pt>
                <c:pt idx="31">
                  <c:v>7/1/2011</c:v>
                </c:pt>
                <c:pt idx="32">
                  <c:v>8/1/2011</c:v>
                </c:pt>
                <c:pt idx="33">
                  <c:v>9/1/2011</c:v>
                </c:pt>
                <c:pt idx="34">
                  <c:v>10/1/2011</c:v>
                </c:pt>
                <c:pt idx="35">
                  <c:v>11/1/2011</c:v>
                </c:pt>
                <c:pt idx="36">
                  <c:v>12/1/2011</c:v>
                </c:pt>
                <c:pt idx="37">
                  <c:v>1/1/2012</c:v>
                </c:pt>
                <c:pt idx="38">
                  <c:v>2/1/2012</c:v>
                </c:pt>
                <c:pt idx="39">
                  <c:v>3/1/2012</c:v>
                </c:pt>
                <c:pt idx="40">
                  <c:v>4/1/2012</c:v>
                </c:pt>
                <c:pt idx="41">
                  <c:v>5/1/2012</c:v>
                </c:pt>
                <c:pt idx="42">
                  <c:v>6/1/2012</c:v>
                </c:pt>
                <c:pt idx="43">
                  <c:v>7/1/2012</c:v>
                </c:pt>
                <c:pt idx="44">
                  <c:v>8/1/2012</c:v>
                </c:pt>
                <c:pt idx="45">
                  <c:v>9/1/2012</c:v>
                </c:pt>
                <c:pt idx="46">
                  <c:v>10/1/2012</c:v>
                </c:pt>
                <c:pt idx="47">
                  <c:v>11/1/2012</c:v>
                </c:pt>
                <c:pt idx="48">
                  <c:v>12/1/2012</c:v>
                </c:pt>
                <c:pt idx="49">
                  <c:v>1/1/2013</c:v>
                </c:pt>
                <c:pt idx="50">
                  <c:v>2/1/2013</c:v>
                </c:pt>
                <c:pt idx="51">
                  <c:v>3/1/2013</c:v>
                </c:pt>
                <c:pt idx="52">
                  <c:v>4/1/2013</c:v>
                </c:pt>
                <c:pt idx="53">
                  <c:v>5/1/2013</c:v>
                </c:pt>
                <c:pt idx="54">
                  <c:v>6/1/2013</c:v>
                </c:pt>
                <c:pt idx="55">
                  <c:v>7/1/2013</c:v>
                </c:pt>
                <c:pt idx="56">
                  <c:v>8/1/2013</c:v>
                </c:pt>
                <c:pt idx="57">
                  <c:v>9/1/2013</c:v>
                </c:pt>
                <c:pt idx="58">
                  <c:v>10/1/2013</c:v>
                </c:pt>
                <c:pt idx="59">
                  <c:v>11/1/2013</c:v>
                </c:pt>
                <c:pt idx="60">
                  <c:v>12/1/2013</c:v>
                </c:pt>
                <c:pt idx="61">
                  <c:v>1/1/2014</c:v>
                </c:pt>
                <c:pt idx="62">
                  <c:v>2/1/2014</c:v>
                </c:pt>
                <c:pt idx="63">
                  <c:v>3/1/2014</c:v>
                </c:pt>
                <c:pt idx="64">
                  <c:v>4/1/2014</c:v>
                </c:pt>
                <c:pt idx="65">
                  <c:v>5/1/2014</c:v>
                </c:pt>
                <c:pt idx="66">
                  <c:v>6/1/2014</c:v>
                </c:pt>
                <c:pt idx="67">
                  <c:v>7/1/2014</c:v>
                </c:pt>
                <c:pt idx="68">
                  <c:v>8/1/2014</c:v>
                </c:pt>
                <c:pt idx="69">
                  <c:v>9/1/2014</c:v>
                </c:pt>
                <c:pt idx="70">
                  <c:v>10/1/2014</c:v>
                </c:pt>
                <c:pt idx="71">
                  <c:v>11/1/2014</c:v>
                </c:pt>
                <c:pt idx="72">
                  <c:v>12/1/2014</c:v>
                </c:pt>
                <c:pt idx="73">
                  <c:v>1/1/2015</c:v>
                </c:pt>
                <c:pt idx="74">
                  <c:v>2/1/2015</c:v>
                </c:pt>
                <c:pt idx="75">
                  <c:v>3/1/2015</c:v>
                </c:pt>
                <c:pt idx="76">
                  <c:v>4/1/2015</c:v>
                </c:pt>
                <c:pt idx="77">
                  <c:v>5/1/2015</c:v>
                </c:pt>
                <c:pt idx="78">
                  <c:v>6/1/2015</c:v>
                </c:pt>
                <c:pt idx="79">
                  <c:v>7/1/2015</c:v>
                </c:pt>
                <c:pt idx="80">
                  <c:v>8/1/2015</c:v>
                </c:pt>
                <c:pt idx="81">
                  <c:v>9/1/2015</c:v>
                </c:pt>
                <c:pt idx="82">
                  <c:v>10/1/2015</c:v>
                </c:pt>
                <c:pt idx="83">
                  <c:v>11/1/2015</c:v>
                </c:pt>
                <c:pt idx="84">
                  <c:v>12/1/2015</c:v>
                </c:pt>
                <c:pt idx="85">
                  <c:v>1/1/2016</c:v>
                </c:pt>
                <c:pt idx="86">
                  <c:v>2/1/2016</c:v>
                </c:pt>
                <c:pt idx="87">
                  <c:v>3/1/2016</c:v>
                </c:pt>
                <c:pt idx="88">
                  <c:v>4/1/2016</c:v>
                </c:pt>
                <c:pt idx="89">
                  <c:v>5/1/2016</c:v>
                </c:pt>
                <c:pt idx="90">
                  <c:v>6/1/2016</c:v>
                </c:pt>
                <c:pt idx="91">
                  <c:v>7/1/2016</c:v>
                </c:pt>
                <c:pt idx="92">
                  <c:v>8/1/2016</c:v>
                </c:pt>
                <c:pt idx="93">
                  <c:v>9/1/2016</c:v>
                </c:pt>
                <c:pt idx="94">
                  <c:v>10/1/2016</c:v>
                </c:pt>
                <c:pt idx="95">
                  <c:v>11/1/2016</c:v>
                </c:pt>
                <c:pt idx="96">
                  <c:v>12/1/2016</c:v>
                </c:pt>
                <c:pt idx="97">
                  <c:v>1/1/2017</c:v>
                </c:pt>
                <c:pt idx="98">
                  <c:v>2/1/2017</c:v>
                </c:pt>
                <c:pt idx="99">
                  <c:v>3/1/2017</c:v>
                </c:pt>
                <c:pt idx="100">
                  <c:v>4/1/2017</c:v>
                </c:pt>
                <c:pt idx="101">
                  <c:v>5/1/2017</c:v>
                </c:pt>
                <c:pt idx="102">
                  <c:v>6/1/2017</c:v>
                </c:pt>
                <c:pt idx="103">
                  <c:v>7/1/2017</c:v>
                </c:pt>
                <c:pt idx="104">
                  <c:v>8/1/2017</c:v>
                </c:pt>
                <c:pt idx="105">
                  <c:v>9/1/2017</c:v>
                </c:pt>
                <c:pt idx="106">
                  <c:v>10/1/2017</c:v>
                </c:pt>
                <c:pt idx="107">
                  <c:v>11/1/2017</c:v>
                </c:pt>
                <c:pt idx="108">
                  <c:v>12/1/2017</c:v>
                </c:pt>
                <c:pt idx="109">
                  <c:v>1/1/2018</c:v>
                </c:pt>
                <c:pt idx="110">
                  <c:v>2/1/2018</c:v>
                </c:pt>
                <c:pt idx="111">
                  <c:v>3/1/2018</c:v>
                </c:pt>
                <c:pt idx="112">
                  <c:v>4/1/2018</c:v>
                </c:pt>
                <c:pt idx="113">
                  <c:v>5/1/2018</c:v>
                </c:pt>
                <c:pt idx="114">
                  <c:v>6/1/2018</c:v>
                </c:pt>
                <c:pt idx="115">
                  <c:v>7/1/2018</c:v>
                </c:pt>
                <c:pt idx="116">
                  <c:v>8/1/2018</c:v>
                </c:pt>
                <c:pt idx="117">
                  <c:v>9/1/2018</c:v>
                </c:pt>
                <c:pt idx="118">
                  <c:v>10/1/2018</c:v>
                </c:pt>
                <c:pt idx="119">
                  <c:v>11/1/2018</c:v>
                </c:pt>
                <c:pt idx="120">
                  <c:v>12/1/2018</c:v>
                </c:pt>
                <c:pt idx="121">
                  <c:v>1/1/2019</c:v>
                </c:pt>
                <c:pt idx="122">
                  <c:v>2/1/2019</c:v>
                </c:pt>
                <c:pt idx="123">
                  <c:v>3/1/2019</c:v>
                </c:pt>
                <c:pt idx="124">
                  <c:v>4/1/2019</c:v>
                </c:pt>
                <c:pt idx="125">
                  <c:v>5/1/2019</c:v>
                </c:pt>
                <c:pt idx="126">
                  <c:v>6/1/2019</c:v>
                </c:pt>
                <c:pt idx="127">
                  <c:v>7/1/2019</c:v>
                </c:pt>
                <c:pt idx="128">
                  <c:v>8/1/2019</c:v>
                </c:pt>
                <c:pt idx="129">
                  <c:v>9/1/2019</c:v>
                </c:pt>
                <c:pt idx="130">
                  <c:v>10/1/2019</c:v>
                </c:pt>
                <c:pt idx="131">
                  <c:v>11/1/2019</c:v>
                </c:pt>
                <c:pt idx="132">
                  <c:v>12/1/2019</c:v>
                </c:pt>
                <c:pt idx="133">
                  <c:v>1/1/2020</c:v>
                </c:pt>
                <c:pt idx="134">
                  <c:v>2/1/2020</c:v>
                </c:pt>
                <c:pt idx="135">
                  <c:v>3/1/2020</c:v>
                </c:pt>
                <c:pt idx="136">
                  <c:v>4/1/2020</c:v>
                </c:pt>
                <c:pt idx="137">
                  <c:v>5/1/2020</c:v>
                </c:pt>
                <c:pt idx="138">
                  <c:v>6/1/2020</c:v>
                </c:pt>
                <c:pt idx="139">
                  <c:v>7/1/2020</c:v>
                </c:pt>
                <c:pt idx="140">
                  <c:v>8/1/2020</c:v>
                </c:pt>
                <c:pt idx="141">
                  <c:v>9/1/2020</c:v>
                </c:pt>
                <c:pt idx="142">
                  <c:v>10/1/2020</c:v>
                </c:pt>
                <c:pt idx="143">
                  <c:v>11/1/2020</c:v>
                </c:pt>
                <c:pt idx="144">
                  <c:v>12/1/2020</c:v>
                </c:pt>
              </c:strCache>
            </c:strRef>
          </c:cat>
          <c:val>
            <c:numRef>
              <c:f>'Res Normalized'!$Q$2:$Q$145</c:f>
              <c:numCache>
                <c:formatCode>General</c:formatCode>
                <c:ptCount val="144"/>
                <c:pt idx="0">
                  <c:v>49039442.499877453</c:v>
                </c:pt>
                <c:pt idx="1">
                  <c:v>42135706.05375053</c:v>
                </c:pt>
                <c:pt idx="2">
                  <c:v>40903121.509426273</c:v>
                </c:pt>
                <c:pt idx="3">
                  <c:v>32940258.953331534</c:v>
                </c:pt>
                <c:pt idx="4">
                  <c:v>27909645.829489399</c:v>
                </c:pt>
                <c:pt idx="5">
                  <c:v>25683931.398267575</c:v>
                </c:pt>
                <c:pt idx="6">
                  <c:v>28559319.129595332</c:v>
                </c:pt>
                <c:pt idx="7">
                  <c:v>27751355.060536366</c:v>
                </c:pt>
                <c:pt idx="8">
                  <c:v>26424250.218044959</c:v>
                </c:pt>
                <c:pt idx="9">
                  <c:v>31135334.167068426</c:v>
                </c:pt>
                <c:pt idx="10">
                  <c:v>36497522.649390228</c:v>
                </c:pt>
                <c:pt idx="11">
                  <c:v>43965545.371384747</c:v>
                </c:pt>
                <c:pt idx="12">
                  <c:v>47464209.217000067</c:v>
                </c:pt>
                <c:pt idx="13">
                  <c:v>40879927.469829604</c:v>
                </c:pt>
                <c:pt idx="14">
                  <c:v>40011633.371683769</c:v>
                </c:pt>
                <c:pt idx="15">
                  <c:v>32278554.020101573</c:v>
                </c:pt>
                <c:pt idx="16">
                  <c:v>27605826.235691879</c:v>
                </c:pt>
                <c:pt idx="17">
                  <c:v>25882112.045687377</c:v>
                </c:pt>
                <c:pt idx="18">
                  <c:v>28952855.532767951</c:v>
                </c:pt>
                <c:pt idx="19">
                  <c:v>28153698.48548473</c:v>
                </c:pt>
                <c:pt idx="20">
                  <c:v>26554376.606288567</c:v>
                </c:pt>
                <c:pt idx="21">
                  <c:v>31057294.586067218</c:v>
                </c:pt>
                <c:pt idx="22">
                  <c:v>36307393.700334109</c:v>
                </c:pt>
                <c:pt idx="23">
                  <c:v>43900316.003875524</c:v>
                </c:pt>
                <c:pt idx="24">
                  <c:v>47559908.156483948</c:v>
                </c:pt>
                <c:pt idx="25">
                  <c:v>41034073.008370683</c:v>
                </c:pt>
                <c:pt idx="26">
                  <c:v>40185794.868806086</c:v>
                </c:pt>
                <c:pt idx="27">
                  <c:v>32467127.007402379</c:v>
                </c:pt>
                <c:pt idx="28">
                  <c:v>27752766.029143725</c:v>
                </c:pt>
                <c:pt idx="29">
                  <c:v>25907354.810965329</c:v>
                </c:pt>
                <c:pt idx="30">
                  <c:v>28870012.121707253</c:v>
                </c:pt>
                <c:pt idx="31">
                  <c:v>28078861.45785651</c:v>
                </c:pt>
                <c:pt idx="32">
                  <c:v>26543590.646120295</c:v>
                </c:pt>
                <c:pt idx="33">
                  <c:v>30980055.643409248</c:v>
                </c:pt>
                <c:pt idx="34">
                  <c:v>36131676.241456479</c:v>
                </c:pt>
                <c:pt idx="35">
                  <c:v>43575679.813153528</c:v>
                </c:pt>
                <c:pt idx="36">
                  <c:v>47079147.488828346</c:v>
                </c:pt>
                <c:pt idx="37">
                  <c:v>41521124.146514855</c:v>
                </c:pt>
                <c:pt idx="38">
                  <c:v>39556115.469306119</c:v>
                </c:pt>
                <c:pt idx="39">
                  <c:v>31895093.568616364</c:v>
                </c:pt>
                <c:pt idx="40">
                  <c:v>27123086.629643749</c:v>
                </c:pt>
                <c:pt idx="41">
                  <c:v>25151975.191575207</c:v>
                </c:pt>
                <c:pt idx="42">
                  <c:v>28057787.179946437</c:v>
                </c:pt>
                <c:pt idx="43">
                  <c:v>27239414.812425222</c:v>
                </c:pt>
                <c:pt idx="44">
                  <c:v>25772998.898208447</c:v>
                </c:pt>
                <c:pt idx="45">
                  <c:v>30291129.006508823</c:v>
                </c:pt>
                <c:pt idx="46">
                  <c:v>35597272.804803178</c:v>
                </c:pt>
                <c:pt idx="47">
                  <c:v>43152565.106211871</c:v>
                </c:pt>
                <c:pt idx="48">
                  <c:v>46767321.511598349</c:v>
                </c:pt>
                <c:pt idx="49">
                  <c:v>40268708.067155555</c:v>
                </c:pt>
                <c:pt idx="50">
                  <c:v>39406018.437412471</c:v>
                </c:pt>
                <c:pt idx="51">
                  <c:v>31700160.789500747</c:v>
                </c:pt>
                <c:pt idx="52">
                  <c:v>27022629.175031561</c:v>
                </c:pt>
                <c:pt idx="53">
                  <c:v>25150796.891525932</c:v>
                </c:pt>
                <c:pt idx="54">
                  <c:v>28167897.609608814</c:v>
                </c:pt>
                <c:pt idx="55">
                  <c:v>27335914.390252355</c:v>
                </c:pt>
                <c:pt idx="56">
                  <c:v>25925543.160063028</c:v>
                </c:pt>
                <c:pt idx="57">
                  <c:v>30478100.717123132</c:v>
                </c:pt>
                <c:pt idx="58">
                  <c:v>35690569.829257309</c:v>
                </c:pt>
                <c:pt idx="59">
                  <c:v>43027287.862958953</c:v>
                </c:pt>
                <c:pt idx="60">
                  <c:v>46444286.59756285</c:v>
                </c:pt>
                <c:pt idx="61">
                  <c:v>39832783.146721914</c:v>
                </c:pt>
                <c:pt idx="62">
                  <c:v>39011726.71082779</c:v>
                </c:pt>
                <c:pt idx="63">
                  <c:v>31352306.086824525</c:v>
                </c:pt>
                <c:pt idx="64">
                  <c:v>26602717.021462899</c:v>
                </c:pt>
                <c:pt idx="65">
                  <c:v>24561149.40918842</c:v>
                </c:pt>
                <c:pt idx="66">
                  <c:v>27494983.739573374</c:v>
                </c:pt>
                <c:pt idx="67">
                  <c:v>26617364.134651709</c:v>
                </c:pt>
                <c:pt idx="68">
                  <c:v>25224606.948013872</c:v>
                </c:pt>
                <c:pt idx="69">
                  <c:v>29860430.892771896</c:v>
                </c:pt>
                <c:pt idx="70">
                  <c:v>35096118.516860306</c:v>
                </c:pt>
                <c:pt idx="71">
                  <c:v>42460058.254232422</c:v>
                </c:pt>
                <c:pt idx="72">
                  <c:v>45757761.875692174</c:v>
                </c:pt>
                <c:pt idx="73">
                  <c:v>39138252.041418746</c:v>
                </c:pt>
                <c:pt idx="74">
                  <c:v>38272359.85830266</c:v>
                </c:pt>
                <c:pt idx="75">
                  <c:v>30518463.909795988</c:v>
                </c:pt>
                <c:pt idx="76">
                  <c:v>25830523.996864546</c:v>
                </c:pt>
                <c:pt idx="77">
                  <c:v>23985913.417029403</c:v>
                </c:pt>
                <c:pt idx="78">
                  <c:v>27092685.629556194</c:v>
                </c:pt>
                <c:pt idx="79">
                  <c:v>26227075.599783275</c:v>
                </c:pt>
                <c:pt idx="80">
                  <c:v>24632557.550646611</c:v>
                </c:pt>
                <c:pt idx="81">
                  <c:v>29121064.040246774</c:v>
                </c:pt>
                <c:pt idx="82">
                  <c:v>34278289.106696747</c:v>
                </c:pt>
                <c:pt idx="83">
                  <c:v>41821571.832956709</c:v>
                </c:pt>
                <c:pt idx="84">
                  <c:v>45352261.212301999</c:v>
                </c:pt>
                <c:pt idx="85">
                  <c:v>39918336.813192151</c:v>
                </c:pt>
                <c:pt idx="86">
                  <c:v>37983752.393026881</c:v>
                </c:pt>
                <c:pt idx="87">
                  <c:v>30197830.910790231</c:v>
                </c:pt>
                <c:pt idx="88">
                  <c:v>25565135.043543</c:v>
                </c:pt>
                <c:pt idx="89">
                  <c:v>23639659.991039678</c:v>
                </c:pt>
                <c:pt idx="90">
                  <c:v>26562285.384619139</c:v>
                </c:pt>
                <c:pt idx="91">
                  <c:v>25529341.941107113</c:v>
                </c:pt>
                <c:pt idx="92">
                  <c:v>23970852.617416665</c:v>
                </c:pt>
                <c:pt idx="93">
                  <c:v>28637901.457561415</c:v>
                </c:pt>
                <c:pt idx="94">
                  <c:v>34000089.93988321</c:v>
                </c:pt>
                <c:pt idx="95">
                  <c:v>41570594.369813651</c:v>
                </c:pt>
                <c:pt idx="96">
                  <c:v>45149322.049753904</c:v>
                </c:pt>
                <c:pt idx="97">
                  <c:v>38627490.093356878</c:v>
                </c:pt>
                <c:pt idx="98">
                  <c:v>37782414.507165283</c:v>
                </c:pt>
                <c:pt idx="99">
                  <c:v>29939647.702557933</c:v>
                </c:pt>
                <c:pt idx="100">
                  <c:v>25246103.321223754</c:v>
                </c:pt>
                <c:pt idx="101">
                  <c:v>23299811.671795942</c:v>
                </c:pt>
                <c:pt idx="102">
                  <c:v>26397776.862547003</c:v>
                </c:pt>
                <c:pt idx="103">
                  <c:v>25574600.664966289</c:v>
                </c:pt>
                <c:pt idx="104">
                  <c:v>24253100.29087764</c:v>
                </c:pt>
                <c:pt idx="105">
                  <c:v>28922551.046052139</c:v>
                </c:pt>
                <c:pt idx="106">
                  <c:v>34340784.21240139</c:v>
                </c:pt>
                <c:pt idx="107">
                  <c:v>41947317.367778033</c:v>
                </c:pt>
                <c:pt idx="108">
                  <c:v>45383531.422619909</c:v>
                </c:pt>
                <c:pt idx="109">
                  <c:v>38667944.98715657</c:v>
                </c:pt>
                <c:pt idx="110">
                  <c:v>37666744.924031347</c:v>
                </c:pt>
                <c:pt idx="111">
                  <c:v>29946475.785941143</c:v>
                </c:pt>
                <c:pt idx="112">
                  <c:v>25266542.2564422</c:v>
                </c:pt>
                <c:pt idx="113">
                  <c:v>23418729.123234063</c:v>
                </c:pt>
                <c:pt idx="114">
                  <c:v>26660008.577426732</c:v>
                </c:pt>
                <c:pt idx="115">
                  <c:v>25715135.351672146</c:v>
                </c:pt>
                <c:pt idx="116">
                  <c:v>24200681.136860393</c:v>
                </c:pt>
                <c:pt idx="117">
                  <c:v>28569892.513316412</c:v>
                </c:pt>
                <c:pt idx="118">
                  <c:v>34020951.851738885</c:v>
                </c:pt>
                <c:pt idx="119">
                  <c:v>41663513.732561745</c:v>
                </c:pt>
                <c:pt idx="120">
                  <c:v>45351128.227183908</c:v>
                </c:pt>
                <c:pt idx="121">
                  <c:v>38955797.129020281</c:v>
                </c:pt>
                <c:pt idx="122">
                  <c:v>38156357.928393893</c:v>
                </c:pt>
                <c:pt idx="123">
                  <c:v>30516152.624628607</c:v>
                </c:pt>
                <c:pt idx="124">
                  <c:v>25886659.310754377</c:v>
                </c:pt>
                <c:pt idx="125">
                  <c:v>24044450.645948976</c:v>
                </c:pt>
                <c:pt idx="126">
                  <c:v>27037532.213734366</c:v>
                </c:pt>
                <c:pt idx="127">
                  <c:v>26196741.972602181</c:v>
                </c:pt>
                <c:pt idx="128">
                  <c:v>24961710.539584436</c:v>
                </c:pt>
                <c:pt idx="129">
                  <c:v>29685604.702099908</c:v>
                </c:pt>
                <c:pt idx="130">
                  <c:v>35032581.055899963</c:v>
                </c:pt>
                <c:pt idx="131">
                  <c:v>42526224.204878464</c:v>
                </c:pt>
                <c:pt idx="132">
                  <c:v>45213650.656696975</c:v>
                </c:pt>
                <c:pt idx="133">
                  <c:v>39903822.798875742</c:v>
                </c:pt>
                <c:pt idx="134">
                  <c:v>38015916.194600657</c:v>
                </c:pt>
                <c:pt idx="135">
                  <c:v>30379974.089853596</c:v>
                </c:pt>
                <c:pt idx="136">
                  <c:v>25759054.411678046</c:v>
                </c:pt>
                <c:pt idx="137">
                  <c:v>23928088.310488552</c:v>
                </c:pt>
                <c:pt idx="138">
                  <c:v>26927346.202613354</c:v>
                </c:pt>
                <c:pt idx="139">
                  <c:v>26088504.515049033</c:v>
                </c:pt>
                <c:pt idx="140">
                  <c:v>24852776.326513104</c:v>
                </c:pt>
                <c:pt idx="141">
                  <c:v>29577083.81857327</c:v>
                </c:pt>
                <c:pt idx="142">
                  <c:v>34923068.181466043</c:v>
                </c:pt>
                <c:pt idx="143">
                  <c:v>42417313.610638246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8-4CD4-B010-5BB721AD1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catAx>
        <c:axId val="83374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Algn val="ctr"/>
        <c:lblOffset val="100"/>
        <c:noMultiLvlLbl val="0"/>
      </c:cat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'GS&lt;50 Normalized'!$D$1</c:f>
              <c:strCache>
                <c:ptCount val="1"/>
                <c:pt idx="0">
                  <c:v> GS_lt_50_NoCDM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'GS&lt;50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'GS&lt;50 Normalized'!$D$2:$D$146</c:f>
              <c:numCache>
                <c:formatCode>_(* #,##0_);_(* \(#,##0\);_(* "-"??_);_(@_)</c:formatCode>
                <c:ptCount val="145"/>
                <c:pt idx="0">
                  <c:v>16505661.651803311</c:v>
                </c:pt>
                <c:pt idx="1">
                  <c:v>12173140.692870561</c:v>
                </c:pt>
                <c:pt idx="2">
                  <c:v>14456579.960224291</c:v>
                </c:pt>
                <c:pt idx="3">
                  <c:v>10500951.52001169</c:v>
                </c:pt>
                <c:pt idx="4">
                  <c:v>11512634.861346183</c:v>
                </c:pt>
                <c:pt idx="5">
                  <c:v>12030576.64000044</c:v>
                </c:pt>
                <c:pt idx="6">
                  <c:v>10337242.980438421</c:v>
                </c:pt>
                <c:pt idx="7">
                  <c:v>11588322.567869706</c:v>
                </c:pt>
                <c:pt idx="8">
                  <c:v>9973423.0140061881</c:v>
                </c:pt>
                <c:pt idx="9">
                  <c:v>11722419.92169649</c:v>
                </c:pt>
                <c:pt idx="10">
                  <c:v>9938161.3173134234</c:v>
                </c:pt>
                <c:pt idx="11">
                  <c:v>13604961.667078922</c:v>
                </c:pt>
                <c:pt idx="12">
                  <c:v>14376590.431643624</c:v>
                </c:pt>
                <c:pt idx="13">
                  <c:v>12942730.013512963</c:v>
                </c:pt>
                <c:pt idx="14">
                  <c:v>11809189.649065601</c:v>
                </c:pt>
                <c:pt idx="15">
                  <c:v>9742114.065297965</c:v>
                </c:pt>
                <c:pt idx="16">
                  <c:v>11214553.101461688</c:v>
                </c:pt>
                <c:pt idx="17">
                  <c:v>10647192.427127725</c:v>
                </c:pt>
                <c:pt idx="18">
                  <c:v>13008010.936970579</c:v>
                </c:pt>
                <c:pt idx="19">
                  <c:v>12223370.35034146</c:v>
                </c:pt>
                <c:pt idx="20">
                  <c:v>10644169.04096397</c:v>
                </c:pt>
                <c:pt idx="21">
                  <c:v>10897174.504115809</c:v>
                </c:pt>
                <c:pt idx="22">
                  <c:v>11603417.384082088</c:v>
                </c:pt>
                <c:pt idx="23">
                  <c:v>14409237.388933923</c:v>
                </c:pt>
                <c:pt idx="24">
                  <c:v>15534902.41548775</c:v>
                </c:pt>
                <c:pt idx="25">
                  <c:v>12313373.447293675</c:v>
                </c:pt>
                <c:pt idx="26">
                  <c:v>13809116.363420734</c:v>
                </c:pt>
                <c:pt idx="27">
                  <c:v>11326331.986515308</c:v>
                </c:pt>
                <c:pt idx="28">
                  <c:v>10570837.687807994</c:v>
                </c:pt>
                <c:pt idx="29">
                  <c:v>11139418.153461859</c:v>
                </c:pt>
                <c:pt idx="30">
                  <c:v>12726159.870376468</c:v>
                </c:pt>
                <c:pt idx="31">
                  <c:v>12209687.83561725</c:v>
                </c:pt>
                <c:pt idx="32">
                  <c:v>10212065.561585609</c:v>
                </c:pt>
                <c:pt idx="33">
                  <c:v>10860786.089750024</c:v>
                </c:pt>
                <c:pt idx="34">
                  <c:v>10784056.569037311</c:v>
                </c:pt>
                <c:pt idx="35">
                  <c:v>13801835.162590191</c:v>
                </c:pt>
                <c:pt idx="36">
                  <c:v>13849581.205475114</c:v>
                </c:pt>
                <c:pt idx="37">
                  <c:v>12775993.368311312</c:v>
                </c:pt>
                <c:pt idx="38">
                  <c:v>12628925.022461139</c:v>
                </c:pt>
                <c:pt idx="39">
                  <c:v>11381463.885049833</c:v>
                </c:pt>
                <c:pt idx="40">
                  <c:v>11290422.281059798</c:v>
                </c:pt>
                <c:pt idx="41">
                  <c:v>11226399.171586309</c:v>
                </c:pt>
                <c:pt idx="42">
                  <c:v>11843448.09544499</c:v>
                </c:pt>
                <c:pt idx="43">
                  <c:v>11519475.563926255</c:v>
                </c:pt>
                <c:pt idx="44">
                  <c:v>10880365.74627059</c:v>
                </c:pt>
                <c:pt idx="45">
                  <c:v>11556483.034374658</c:v>
                </c:pt>
                <c:pt idx="46">
                  <c:v>12209599.160541633</c:v>
                </c:pt>
                <c:pt idx="47">
                  <c:v>13600582.120685941</c:v>
                </c:pt>
                <c:pt idx="48">
                  <c:v>14752050.959102102</c:v>
                </c:pt>
                <c:pt idx="49">
                  <c:v>13265262.095388774</c:v>
                </c:pt>
                <c:pt idx="50">
                  <c:v>13562320.697166633</c:v>
                </c:pt>
                <c:pt idx="51">
                  <c:v>12105346.419146534</c:v>
                </c:pt>
                <c:pt idx="52">
                  <c:v>11460181.196232371</c:v>
                </c:pt>
                <c:pt idx="53">
                  <c:v>11110976.50646054</c:v>
                </c:pt>
                <c:pt idx="54">
                  <c:v>11609532.358041346</c:v>
                </c:pt>
                <c:pt idx="55">
                  <c:v>11322662.716633953</c:v>
                </c:pt>
                <c:pt idx="56">
                  <c:v>10755763.481713682</c:v>
                </c:pt>
                <c:pt idx="57">
                  <c:v>11647950.204922404</c:v>
                </c:pt>
                <c:pt idx="58">
                  <c:v>12765555.158592951</c:v>
                </c:pt>
                <c:pt idx="59">
                  <c:v>14615032.406076349</c:v>
                </c:pt>
                <c:pt idx="60">
                  <c:v>15641414.376401002</c:v>
                </c:pt>
                <c:pt idx="61">
                  <c:v>13968814.024882663</c:v>
                </c:pt>
                <c:pt idx="62">
                  <c:v>14253491.148133412</c:v>
                </c:pt>
                <c:pt idx="63">
                  <c:v>12356126.298887895</c:v>
                </c:pt>
                <c:pt idx="64">
                  <c:v>11507575.737847038</c:v>
                </c:pt>
                <c:pt idx="65">
                  <c:v>11015346.702855358</c:v>
                </c:pt>
                <c:pt idx="66">
                  <c:v>11293599.107212007</c:v>
                </c:pt>
                <c:pt idx="67">
                  <c:v>11197111.021434922</c:v>
                </c:pt>
                <c:pt idx="68">
                  <c:v>10735711.003900774</c:v>
                </c:pt>
                <c:pt idx="69">
                  <c:v>11742092.430423632</c:v>
                </c:pt>
                <c:pt idx="70">
                  <c:v>12610592.239040805</c:v>
                </c:pt>
                <c:pt idx="71">
                  <c:v>14063102.760264246</c:v>
                </c:pt>
                <c:pt idx="72">
                  <c:v>15246624.868453581</c:v>
                </c:pt>
                <c:pt idx="73">
                  <c:v>13864371.931172915</c:v>
                </c:pt>
                <c:pt idx="74">
                  <c:v>13827739.695225695</c:v>
                </c:pt>
                <c:pt idx="75">
                  <c:v>11913444.344052339</c:v>
                </c:pt>
                <c:pt idx="76">
                  <c:v>11122475.909394417</c:v>
                </c:pt>
                <c:pt idx="77">
                  <c:v>10776256.413105214</c:v>
                </c:pt>
                <c:pt idx="78">
                  <c:v>11376486.747101519</c:v>
                </c:pt>
                <c:pt idx="79">
                  <c:v>11290099.830682779</c:v>
                </c:pt>
                <c:pt idx="80">
                  <c:v>10679784.992269779</c:v>
                </c:pt>
                <c:pt idx="81">
                  <c:v>11165262.355125228</c:v>
                </c:pt>
                <c:pt idx="82">
                  <c:v>11472596.148173824</c:v>
                </c:pt>
                <c:pt idx="83">
                  <c:v>12747258.634303203</c:v>
                </c:pt>
                <c:pt idx="84">
                  <c:v>13927164.019335618</c:v>
                </c:pt>
                <c:pt idx="85">
                  <c:v>13143912.899094341</c:v>
                </c:pt>
                <c:pt idx="86">
                  <c:v>13181392.511209868</c:v>
                </c:pt>
                <c:pt idx="87">
                  <c:v>11741355.772917975</c:v>
                </c:pt>
                <c:pt idx="88">
                  <c:v>11120370.95655865</c:v>
                </c:pt>
                <c:pt idx="89">
                  <c:v>10889027.461444192</c:v>
                </c:pt>
                <c:pt idx="90">
                  <c:v>11547593.193661731</c:v>
                </c:pt>
                <c:pt idx="91">
                  <c:v>11415908.383260217</c:v>
                </c:pt>
                <c:pt idx="92">
                  <c:v>10563643.298263041</c:v>
                </c:pt>
                <c:pt idx="93">
                  <c:v>10802369.847142525</c:v>
                </c:pt>
                <c:pt idx="94">
                  <c:v>11422200.503342638</c:v>
                </c:pt>
                <c:pt idx="95">
                  <c:v>13235179.382325474</c:v>
                </c:pt>
                <c:pt idx="96">
                  <c:v>13581892.271230409</c:v>
                </c:pt>
                <c:pt idx="97">
                  <c:v>12307051.355232682</c:v>
                </c:pt>
                <c:pt idx="98">
                  <c:v>12961015.875376809</c:v>
                </c:pt>
                <c:pt idx="99">
                  <c:v>10999227.176268414</c:v>
                </c:pt>
                <c:pt idx="100">
                  <c:v>10473184.610428929</c:v>
                </c:pt>
                <c:pt idx="101">
                  <c:v>10173483.751383949</c:v>
                </c:pt>
                <c:pt idx="102">
                  <c:v>11023001.378199605</c:v>
                </c:pt>
                <c:pt idx="103">
                  <c:v>10716493.421818431</c:v>
                </c:pt>
                <c:pt idx="104">
                  <c:v>10417274.479420992</c:v>
                </c:pt>
                <c:pt idx="105">
                  <c:v>10833898.470335308</c:v>
                </c:pt>
                <c:pt idx="106">
                  <c:v>12056944.355761517</c:v>
                </c:pt>
                <c:pt idx="107">
                  <c:v>14233501.119661603</c:v>
                </c:pt>
                <c:pt idx="108">
                  <c:v>14914390.525133755</c:v>
                </c:pt>
                <c:pt idx="109">
                  <c:v>12917263.882925477</c:v>
                </c:pt>
                <c:pt idx="110">
                  <c:v>13144061.958267637</c:v>
                </c:pt>
                <c:pt idx="111">
                  <c:v>11890893.459757309</c:v>
                </c:pt>
                <c:pt idx="112">
                  <c:v>11089724.659670757</c:v>
                </c:pt>
                <c:pt idx="113">
                  <c:v>11085213.813383516</c:v>
                </c:pt>
                <c:pt idx="114">
                  <c:v>12004050.558280705</c:v>
                </c:pt>
                <c:pt idx="115">
                  <c:v>11625283.08312198</c:v>
                </c:pt>
                <c:pt idx="116">
                  <c:v>10562507.443328012</c:v>
                </c:pt>
                <c:pt idx="117">
                  <c:v>11291433.769172907</c:v>
                </c:pt>
                <c:pt idx="118">
                  <c:v>12546515.547766916</c:v>
                </c:pt>
                <c:pt idx="119">
                  <c:v>13604215.781168524</c:v>
                </c:pt>
                <c:pt idx="120">
                  <c:v>14902452.51620518</c:v>
                </c:pt>
                <c:pt idx="121">
                  <c:v>13457229.776205182</c:v>
                </c:pt>
                <c:pt idx="122">
                  <c:v>13531130.656205181</c:v>
                </c:pt>
                <c:pt idx="123">
                  <c:v>11695258.606205182</c:v>
                </c:pt>
                <c:pt idx="124">
                  <c:v>10867780.526205182</c:v>
                </c:pt>
                <c:pt idx="125">
                  <c:v>10748249.036205182</c:v>
                </c:pt>
                <c:pt idx="126">
                  <c:v>11823927.126205182</c:v>
                </c:pt>
                <c:pt idx="127">
                  <c:v>11151825.136205181</c:v>
                </c:pt>
                <c:pt idx="128">
                  <c:v>10192089.076205181</c:v>
                </c:pt>
                <c:pt idx="129">
                  <c:v>10866304.536205182</c:v>
                </c:pt>
                <c:pt idx="130">
                  <c:v>12718171.856205182</c:v>
                </c:pt>
                <c:pt idx="131">
                  <c:v>13480626.096205181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3-4DA0-A797-43D6348CF459}"/>
            </c:ext>
          </c:extLst>
        </c:ser>
        <c:ser>
          <c:idx val="1"/>
          <c:order val="1"/>
          <c:tx>
            <c:strRef>
              <c:f>'GS&lt;50 Normalized'!$Q$1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'GS&lt;50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'GS&lt;50 Normalized'!$Q$2:$Q$146</c:f>
              <c:numCache>
                <c:formatCode>_(* #,##0_);_(* \(#,##0\);_(* "-"??_);_(@_)</c:formatCode>
                <c:ptCount val="145"/>
                <c:pt idx="0">
                  <c:v>14964611.164545922</c:v>
                </c:pt>
                <c:pt idx="1">
                  <c:v>13234179.217228513</c:v>
                </c:pt>
                <c:pt idx="2">
                  <c:v>13527700.384279177</c:v>
                </c:pt>
                <c:pt idx="3">
                  <c:v>11765349.35944679</c:v>
                </c:pt>
                <c:pt idx="4">
                  <c:v>11176048.405474709</c:v>
                </c:pt>
                <c:pt idx="5">
                  <c:v>10715971.038156588</c:v>
                </c:pt>
                <c:pt idx="6">
                  <c:v>11949725.922870276</c:v>
                </c:pt>
                <c:pt idx="7">
                  <c:v>11394534.231071159</c:v>
                </c:pt>
                <c:pt idx="8">
                  <c:v>10582711.323303642</c:v>
                </c:pt>
                <c:pt idx="9">
                  <c:v>11340172.696034301</c:v>
                </c:pt>
                <c:pt idx="10">
                  <c:v>12041298.881784011</c:v>
                </c:pt>
                <c:pt idx="11">
                  <c:v>13830501.296781223</c:v>
                </c:pt>
                <c:pt idx="12">
                  <c:v>14582480.578873068</c:v>
                </c:pt>
                <c:pt idx="13">
                  <c:v>12872700.145405179</c:v>
                </c:pt>
                <c:pt idx="14">
                  <c:v>13207524.340154883</c:v>
                </c:pt>
                <c:pt idx="15">
                  <c:v>11563919.519957233</c:v>
                </c:pt>
                <c:pt idx="16">
                  <c:v>11062387.499845613</c:v>
                </c:pt>
                <c:pt idx="17">
                  <c:v>10741707.851011753</c:v>
                </c:pt>
                <c:pt idx="18">
                  <c:v>12037417.277274</c:v>
                </c:pt>
                <c:pt idx="19">
                  <c:v>11544180.127023444</c:v>
                </c:pt>
                <c:pt idx="20">
                  <c:v>10789148.882342104</c:v>
                </c:pt>
                <c:pt idx="21">
                  <c:v>11572424.647384666</c:v>
                </c:pt>
                <c:pt idx="22">
                  <c:v>12283876.590059133</c:v>
                </c:pt>
                <c:pt idx="23">
                  <c:v>14011124.463507786</c:v>
                </c:pt>
                <c:pt idx="24">
                  <c:v>14768266.624062009</c:v>
                </c:pt>
                <c:pt idx="25">
                  <c:v>13079137.704443641</c:v>
                </c:pt>
                <c:pt idx="26">
                  <c:v>13388147.506881444</c:v>
                </c:pt>
                <c:pt idx="27">
                  <c:v>11667099.509748096</c:v>
                </c:pt>
                <c:pt idx="28">
                  <c:v>11046821.285001736</c:v>
                </c:pt>
                <c:pt idx="29">
                  <c:v>10653861.337694556</c:v>
                </c:pt>
                <c:pt idx="30">
                  <c:v>11954733.642419184</c:v>
                </c:pt>
                <c:pt idx="31">
                  <c:v>11549265.426029088</c:v>
                </c:pt>
                <c:pt idx="32">
                  <c:v>10804559.938272508</c:v>
                </c:pt>
                <c:pt idx="33">
                  <c:v>11603324.338702209</c:v>
                </c:pt>
                <c:pt idx="34">
                  <c:v>12247658.861365736</c:v>
                </c:pt>
                <c:pt idx="35">
                  <c:v>13990395.370201532</c:v>
                </c:pt>
                <c:pt idx="36">
                  <c:v>14685582.989207193</c:v>
                </c:pt>
                <c:pt idx="37">
                  <c:v>13362765.660035312</c:v>
                </c:pt>
                <c:pt idx="38">
                  <c:v>13305463.872026628</c:v>
                </c:pt>
                <c:pt idx="39">
                  <c:v>11630881.7810547</c:v>
                </c:pt>
                <c:pt idx="40">
                  <c:v>11057069.46246976</c:v>
                </c:pt>
                <c:pt idx="41">
                  <c:v>10653783.75823782</c:v>
                </c:pt>
                <c:pt idx="42">
                  <c:v>11903027.278338648</c:v>
                </c:pt>
                <c:pt idx="43">
                  <c:v>11342672.708077151</c:v>
                </c:pt>
                <c:pt idx="44">
                  <c:v>10525686.921847252</c:v>
                </c:pt>
                <c:pt idx="45">
                  <c:v>11293474.051502673</c:v>
                </c:pt>
                <c:pt idx="46">
                  <c:v>12061717.65726332</c:v>
                </c:pt>
                <c:pt idx="47">
                  <c:v>13902548.856884334</c:v>
                </c:pt>
                <c:pt idx="48">
                  <c:v>14695831.166675217</c:v>
                </c:pt>
                <c:pt idx="49">
                  <c:v>13011865.125519229</c:v>
                </c:pt>
                <c:pt idx="50">
                  <c:v>13357015.07719369</c:v>
                </c:pt>
                <c:pt idx="51">
                  <c:v>11672107.229297005</c:v>
                </c:pt>
                <c:pt idx="52">
                  <c:v>11098294.910712063</c:v>
                </c:pt>
                <c:pt idx="53">
                  <c:v>10679520.571092982</c:v>
                </c:pt>
                <c:pt idx="54">
                  <c:v>11918438.334269052</c:v>
                </c:pt>
                <c:pt idx="55">
                  <c:v>11445852.697868016</c:v>
                </c:pt>
                <c:pt idx="56">
                  <c:v>10680495.696261916</c:v>
                </c:pt>
                <c:pt idx="57">
                  <c:v>11510237.367465895</c:v>
                </c:pt>
                <c:pt idx="58">
                  <c:v>12221689.310140364</c:v>
                </c:pt>
                <c:pt idx="59">
                  <c:v>13995403.089750437</c:v>
                </c:pt>
                <c:pt idx="60">
                  <c:v>14737056.61491752</c:v>
                </c:pt>
                <c:pt idx="61">
                  <c:v>13022113.302987251</c:v>
                </c:pt>
                <c:pt idx="62">
                  <c:v>13289820.077726014</c:v>
                </c:pt>
                <c:pt idx="63">
                  <c:v>11558446.323667906</c:v>
                </c:pt>
                <c:pt idx="64">
                  <c:v>10963982.491233448</c:v>
                </c:pt>
                <c:pt idx="65">
                  <c:v>10565859.665463887</c:v>
                </c:pt>
                <c:pt idx="66">
                  <c:v>11861569.091726134</c:v>
                </c:pt>
                <c:pt idx="67">
                  <c:v>11373494.819937959</c:v>
                </c:pt>
                <c:pt idx="68">
                  <c:v>10613300.696794238</c:v>
                </c:pt>
                <c:pt idx="69">
                  <c:v>11412065.097223939</c:v>
                </c:pt>
                <c:pt idx="70">
                  <c:v>12164820.067597447</c:v>
                </c:pt>
                <c:pt idx="71">
                  <c:v>13995325.5102937</c:v>
                </c:pt>
                <c:pt idx="72">
                  <c:v>14762793.427772682</c:v>
                </c:pt>
                <c:pt idx="73">
                  <c:v>13037524.358917655</c:v>
                </c:pt>
                <c:pt idx="74">
                  <c:v>13346534.161355458</c:v>
                </c:pt>
                <c:pt idx="75">
                  <c:v>11646137.678071629</c:v>
                </c:pt>
                <c:pt idx="76">
                  <c:v>11067162.481024312</c:v>
                </c:pt>
                <c:pt idx="77">
                  <c:v>10663876.77679237</c:v>
                </c:pt>
                <c:pt idx="78">
                  <c:v>11887305.904581299</c:v>
                </c:pt>
                <c:pt idx="79">
                  <c:v>11337277.091244563</c:v>
                </c:pt>
                <c:pt idx="80">
                  <c:v>10489314.034240384</c:v>
                </c:pt>
                <c:pt idx="81">
                  <c:v>11231286.771583904</c:v>
                </c:pt>
                <c:pt idx="82">
                  <c:v>11901435.686559331</c:v>
                </c:pt>
                <c:pt idx="83">
                  <c:v>13675149.466169406</c:v>
                </c:pt>
                <c:pt idx="84">
                  <c:v>14421965.869798869</c:v>
                </c:pt>
                <c:pt idx="85">
                  <c:v>13130125.811401268</c:v>
                </c:pt>
                <c:pt idx="86">
                  <c:v>13114127.051091623</c:v>
                </c:pt>
                <c:pt idx="87">
                  <c:v>11455033.595506834</c:v>
                </c:pt>
                <c:pt idx="88">
                  <c:v>10870895.519997135</c:v>
                </c:pt>
                <c:pt idx="89">
                  <c:v>10462446.937302813</c:v>
                </c:pt>
                <c:pt idx="90">
                  <c:v>11763319.242027443</c:v>
                </c:pt>
                <c:pt idx="91">
                  <c:v>11311385.119475925</c:v>
                </c:pt>
                <c:pt idx="92">
                  <c:v>10546028.117869828</c:v>
                </c:pt>
                <c:pt idx="93">
                  <c:v>11329303.882912386</c:v>
                </c:pt>
                <c:pt idx="94">
                  <c:v>12030430.068662096</c:v>
                </c:pt>
                <c:pt idx="95">
                  <c:v>13793818.091347408</c:v>
                </c:pt>
                <c:pt idx="96">
                  <c:v>14530308.738052111</c:v>
                </c:pt>
                <c:pt idx="97">
                  <c:v>12799876.790734705</c:v>
                </c:pt>
                <c:pt idx="98">
                  <c:v>13077909.322398225</c:v>
                </c:pt>
                <c:pt idx="99">
                  <c:v>11341372.689877737</c:v>
                </c:pt>
                <c:pt idx="100">
                  <c:v>10757234.614368038</c:v>
                </c:pt>
                <c:pt idx="101">
                  <c:v>10395251.937835138</c:v>
                </c:pt>
                <c:pt idx="102">
                  <c:v>11701287.121022146</c:v>
                </c:pt>
                <c:pt idx="103">
                  <c:v>11218375.727696348</c:v>
                </c:pt>
                <c:pt idx="104">
                  <c:v>10442692.969165491</c:v>
                </c:pt>
                <c:pt idx="105">
                  <c:v>11236294.491132811</c:v>
                </c:pt>
                <c:pt idx="106">
                  <c:v>11963235.069194417</c:v>
                </c:pt>
                <c:pt idx="107">
                  <c:v>13716297.334954973</c:v>
                </c:pt>
                <c:pt idx="108">
                  <c:v>14416647.832423016</c:v>
                </c:pt>
                <c:pt idx="109">
                  <c:v>12650075.735868948</c:v>
                </c:pt>
                <c:pt idx="110">
                  <c:v>12969411.29523151</c:v>
                </c:pt>
                <c:pt idx="111">
                  <c:v>11263851.933485303</c:v>
                </c:pt>
                <c:pt idx="112">
                  <c:v>10705528.250287501</c:v>
                </c:pt>
                <c:pt idx="113">
                  <c:v>10328056.938367462</c:v>
                </c:pt>
                <c:pt idx="114">
                  <c:v>11613440.60770495</c:v>
                </c:pt>
                <c:pt idx="115">
                  <c:v>11140854.971303914</c:v>
                </c:pt>
                <c:pt idx="116">
                  <c:v>10401312.362009715</c:v>
                </c:pt>
                <c:pt idx="117">
                  <c:v>11241379.790138453</c:v>
                </c:pt>
                <c:pt idx="118">
                  <c:v>11999297.638974342</c:v>
                </c:pt>
                <c:pt idx="119">
                  <c:v>13803988.689358696</c:v>
                </c:pt>
                <c:pt idx="120">
                  <c:v>14586945.242224818</c:v>
                </c:pt>
                <c:pt idx="121">
                  <c:v>12928793.593380731</c:v>
                </c:pt>
                <c:pt idx="122">
                  <c:v>13279106.423517572</c:v>
                </c:pt>
                <c:pt idx="123">
                  <c:v>11594198.575620884</c:v>
                </c:pt>
                <c:pt idx="124">
                  <c:v>10999734.743186424</c:v>
                </c:pt>
                <c:pt idx="125">
                  <c:v>10549983.132793065</c:v>
                </c:pt>
                <c:pt idx="126">
                  <c:v>11804389.531356273</c:v>
                </c:pt>
                <c:pt idx="127">
                  <c:v>11290500.867256196</c:v>
                </c:pt>
                <c:pt idx="128">
                  <c:v>10494166.594875816</c:v>
                </c:pt>
                <c:pt idx="129">
                  <c:v>11241302.210681718</c:v>
                </c:pt>
                <c:pt idx="130">
                  <c:v>11952754.153356185</c:v>
                </c:pt>
                <c:pt idx="131">
                  <c:v>13798748.231439579</c:v>
                </c:pt>
                <c:pt idx="132">
                  <c:v>14566216.148918562</c:v>
                </c:pt>
                <c:pt idx="133">
                  <c:v>13324073.958599832</c:v>
                </c:pt>
                <c:pt idx="134">
                  <c:v>13303445.387029046</c:v>
                </c:pt>
                <c:pt idx="135">
                  <c:v>11618765.996504318</c:v>
                </c:pt>
                <c:pt idx="136">
                  <c:v>11024073.706697898</c:v>
                </c:pt>
                <c:pt idx="137">
                  <c:v>10573636.724188657</c:v>
                </c:pt>
                <c:pt idx="138">
                  <c:v>11827738.512922587</c:v>
                </c:pt>
                <c:pt idx="139">
                  <c:v>11313545.238993227</c:v>
                </c:pt>
                <c:pt idx="140">
                  <c:v>10516982.509240888</c:v>
                </c:pt>
                <c:pt idx="141">
                  <c:v>11263585.057845548</c:v>
                </c:pt>
                <c:pt idx="142">
                  <c:v>11974960.848062698</c:v>
                </c:pt>
                <c:pt idx="143">
                  <c:v>13821792.603176612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3-4DA0-A797-43D6348C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Avg.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Data'!$N$2:$N$133</c:f>
              <c:numCache>
                <c:formatCode>_(* #,##0_);_(* \(#,##0\);_(* "-"??_);_(@_)</c:formatCode>
                <c:ptCount val="132"/>
                <c:pt idx="0">
                  <c:v>35292912.526157998</c:v>
                </c:pt>
                <c:pt idx="1">
                  <c:v>37303734.732303552</c:v>
                </c:pt>
                <c:pt idx="2">
                  <c:v>34466230.814833477</c:v>
                </c:pt>
                <c:pt idx="3">
                  <c:v>34667746.052301332</c:v>
                </c:pt>
                <c:pt idx="4">
                  <c:v>27020529.990463268</c:v>
                </c:pt>
                <c:pt idx="5">
                  <c:v>28440359.947785892</c:v>
                </c:pt>
                <c:pt idx="6">
                  <c:v>31910033.230850216</c:v>
                </c:pt>
                <c:pt idx="7">
                  <c:v>30364962.677482277</c:v>
                </c:pt>
                <c:pt idx="8">
                  <c:v>30896109.764282819</c:v>
                </c:pt>
                <c:pt idx="9">
                  <c:v>29777343.799069267</c:v>
                </c:pt>
                <c:pt idx="10">
                  <c:v>33297442.20762324</c:v>
                </c:pt>
                <c:pt idx="11">
                  <c:v>37909614.882055581</c:v>
                </c:pt>
                <c:pt idx="12">
                  <c:v>38903419.496638983</c:v>
                </c:pt>
                <c:pt idx="13">
                  <c:v>33863922.644018233</c:v>
                </c:pt>
                <c:pt idx="14">
                  <c:v>33481657.283062913</c:v>
                </c:pt>
                <c:pt idx="15">
                  <c:v>31288806.28531779</c:v>
                </c:pt>
                <c:pt idx="16">
                  <c:v>29941140.958462249</c:v>
                </c:pt>
                <c:pt idx="17">
                  <c:v>31272145.037059393</c:v>
                </c:pt>
                <c:pt idx="18">
                  <c:v>31595245.821569238</c:v>
                </c:pt>
                <c:pt idx="19">
                  <c:v>32070764.409511514</c:v>
                </c:pt>
                <c:pt idx="20">
                  <c:v>28697025.497259639</c:v>
                </c:pt>
                <c:pt idx="21">
                  <c:v>28734265.906160805</c:v>
                </c:pt>
                <c:pt idx="22">
                  <c:v>30593931.627891105</c:v>
                </c:pt>
                <c:pt idx="23">
                  <c:v>35134653.593934827</c:v>
                </c:pt>
                <c:pt idx="24">
                  <c:v>35982369.711172439</c:v>
                </c:pt>
                <c:pt idx="25">
                  <c:v>37828239.006029479</c:v>
                </c:pt>
                <c:pt idx="26">
                  <c:v>34885482.563555844</c:v>
                </c:pt>
                <c:pt idx="27">
                  <c:v>31347667.963863619</c:v>
                </c:pt>
                <c:pt idx="28">
                  <c:v>29572003.048316926</c:v>
                </c:pt>
                <c:pt idx="29">
                  <c:v>29331819.62948915</c:v>
                </c:pt>
                <c:pt idx="30">
                  <c:v>32859259.945149835</c:v>
                </c:pt>
                <c:pt idx="31">
                  <c:v>31271213.943344951</c:v>
                </c:pt>
                <c:pt idx="32">
                  <c:v>30804868.814058352</c:v>
                </c:pt>
                <c:pt idx="33">
                  <c:v>28615954.509416953</c:v>
                </c:pt>
                <c:pt idx="34">
                  <c:v>31036898.974597916</c:v>
                </c:pt>
                <c:pt idx="35">
                  <c:v>33270960.414546616</c:v>
                </c:pt>
                <c:pt idx="36">
                  <c:v>36462342.10722129</c:v>
                </c:pt>
                <c:pt idx="37">
                  <c:v>33732328.681521416</c:v>
                </c:pt>
                <c:pt idx="38">
                  <c:v>33343555.780711014</c:v>
                </c:pt>
                <c:pt idx="39">
                  <c:v>29518391.840846576</c:v>
                </c:pt>
                <c:pt idx="40">
                  <c:v>29968087.407781452</c:v>
                </c:pt>
                <c:pt idx="41">
                  <c:v>29692847.008157719</c:v>
                </c:pt>
                <c:pt idx="42">
                  <c:v>31640727.565897495</c:v>
                </c:pt>
                <c:pt idx="43">
                  <c:v>30404163.513076466</c:v>
                </c:pt>
                <c:pt idx="44">
                  <c:v>28931630.310377114</c:v>
                </c:pt>
                <c:pt idx="45">
                  <c:v>29575622.927154526</c:v>
                </c:pt>
                <c:pt idx="46">
                  <c:v>31543935.027945653</c:v>
                </c:pt>
                <c:pt idx="47">
                  <c:v>33853048.641420551</c:v>
                </c:pt>
                <c:pt idx="48">
                  <c:v>36524654.340818226</c:v>
                </c:pt>
                <c:pt idx="49">
                  <c:v>32439322.269891307</c:v>
                </c:pt>
                <c:pt idx="50">
                  <c:v>33193546.204277933</c:v>
                </c:pt>
                <c:pt idx="51">
                  <c:v>31133770.941043586</c:v>
                </c:pt>
                <c:pt idx="52">
                  <c:v>28205798.795894206</c:v>
                </c:pt>
                <c:pt idx="53">
                  <c:v>27605084.110111736</c:v>
                </c:pt>
                <c:pt idx="54">
                  <c:v>29707568.847472657</c:v>
                </c:pt>
                <c:pt idx="55">
                  <c:v>29699514.096086062</c:v>
                </c:pt>
                <c:pt idx="56">
                  <c:v>28486727.327246405</c:v>
                </c:pt>
                <c:pt idx="57">
                  <c:v>30632213.192978773</c:v>
                </c:pt>
                <c:pt idx="58">
                  <c:v>34013785.874666989</c:v>
                </c:pt>
                <c:pt idx="59">
                  <c:v>36868626.530266762</c:v>
                </c:pt>
                <c:pt idx="60">
                  <c:v>38618837.393694796</c:v>
                </c:pt>
                <c:pt idx="61">
                  <c:v>34776600.471043371</c:v>
                </c:pt>
                <c:pt idx="62">
                  <c:v>36885211.699109204</c:v>
                </c:pt>
                <c:pt idx="63">
                  <c:v>31793210.787397411</c:v>
                </c:pt>
                <c:pt idx="64">
                  <c:v>29872332.968562603</c:v>
                </c:pt>
                <c:pt idx="65">
                  <c:v>28714774.168684535</c:v>
                </c:pt>
                <c:pt idx="66">
                  <c:v>28654991.862550069</c:v>
                </c:pt>
                <c:pt idx="67">
                  <c:v>28764064.356423587</c:v>
                </c:pt>
                <c:pt idx="68">
                  <c:v>29053571.00648417</c:v>
                </c:pt>
                <c:pt idx="69">
                  <c:v>31444733.465507645</c:v>
                </c:pt>
                <c:pt idx="70">
                  <c:v>33418611.009880733</c:v>
                </c:pt>
                <c:pt idx="71">
                  <c:v>35546533.098499238</c:v>
                </c:pt>
                <c:pt idx="72">
                  <c:v>38271480.868169218</c:v>
                </c:pt>
                <c:pt idx="73">
                  <c:v>35149617.068569288</c:v>
                </c:pt>
                <c:pt idx="74">
                  <c:v>35892435.320208922</c:v>
                </c:pt>
                <c:pt idx="75">
                  <c:v>29989312.390834775</c:v>
                </c:pt>
                <c:pt idx="76">
                  <c:v>28667131.324087478</c:v>
                </c:pt>
                <c:pt idx="77">
                  <c:v>28264017.39581285</c:v>
                </c:pt>
                <c:pt idx="78">
                  <c:v>29633576.782013088</c:v>
                </c:pt>
                <c:pt idx="79">
                  <c:v>28920384.241278451</c:v>
                </c:pt>
                <c:pt idx="80">
                  <c:v>28706269.167184081</c:v>
                </c:pt>
                <c:pt idx="81">
                  <c:v>29300434.192954373</c:v>
                </c:pt>
                <c:pt idx="82">
                  <c:v>30655433.963488549</c:v>
                </c:pt>
                <c:pt idx="83">
                  <c:v>32792599.003096733</c:v>
                </c:pt>
                <c:pt idx="84">
                  <c:v>35960046.009388864</c:v>
                </c:pt>
                <c:pt idx="85">
                  <c:v>33139044.657780841</c:v>
                </c:pt>
                <c:pt idx="86">
                  <c:v>33041551.643205166</c:v>
                </c:pt>
                <c:pt idx="87">
                  <c:v>29554311.335049473</c:v>
                </c:pt>
                <c:pt idx="88">
                  <c:v>27959775.225460283</c:v>
                </c:pt>
                <c:pt idx="89">
                  <c:v>27982558.649707615</c:v>
                </c:pt>
                <c:pt idx="90">
                  <c:v>29833536.528902967</c:v>
                </c:pt>
                <c:pt idx="91">
                  <c:v>30349706.954638731</c:v>
                </c:pt>
                <c:pt idx="92">
                  <c:v>28079638.591536399</c:v>
                </c:pt>
                <c:pt idx="93">
                  <c:v>28685895.697958633</c:v>
                </c:pt>
                <c:pt idx="94">
                  <c:v>30008964.333437622</c:v>
                </c:pt>
                <c:pt idx="95">
                  <c:v>33586389.607610628</c:v>
                </c:pt>
                <c:pt idx="96">
                  <c:v>34322866.080106616</c:v>
                </c:pt>
                <c:pt idx="97">
                  <c:v>31345821.017330166</c:v>
                </c:pt>
                <c:pt idx="98">
                  <c:v>34014376.108898692</c:v>
                </c:pt>
                <c:pt idx="99">
                  <c:v>28671971.14677456</c:v>
                </c:pt>
                <c:pt idx="100">
                  <c:v>27815621.012979895</c:v>
                </c:pt>
                <c:pt idx="101">
                  <c:v>27413442.891784176</c:v>
                </c:pt>
                <c:pt idx="102">
                  <c:v>30423289.656829461</c:v>
                </c:pt>
                <c:pt idx="103">
                  <c:v>30173296.355343834</c:v>
                </c:pt>
                <c:pt idx="104">
                  <c:v>29565437.34577366</c:v>
                </c:pt>
                <c:pt idx="105">
                  <c:v>30097141.933058087</c:v>
                </c:pt>
                <c:pt idx="106">
                  <c:v>32685400.85012386</c:v>
                </c:pt>
                <c:pt idx="107">
                  <c:v>36448954.487590142</c:v>
                </c:pt>
                <c:pt idx="108">
                  <c:v>37359331.371110447</c:v>
                </c:pt>
                <c:pt idx="109">
                  <c:v>32913617.043814901</c:v>
                </c:pt>
                <c:pt idx="110">
                  <c:v>33973229.515401945</c:v>
                </c:pt>
                <c:pt idx="111">
                  <c:v>30862224.837475609</c:v>
                </c:pt>
                <c:pt idx="112">
                  <c:v>29529373.402917527</c:v>
                </c:pt>
                <c:pt idx="113">
                  <c:v>29268721.814592641</c:v>
                </c:pt>
                <c:pt idx="114">
                  <c:v>31853620.037809931</c:v>
                </c:pt>
                <c:pt idx="115">
                  <c:v>31314785.320424754</c:v>
                </c:pt>
                <c:pt idx="116">
                  <c:v>28978111.571966194</c:v>
                </c:pt>
                <c:pt idx="117">
                  <c:v>30655162.904878158</c:v>
                </c:pt>
                <c:pt idx="118">
                  <c:v>32722734.947002295</c:v>
                </c:pt>
                <c:pt idx="119">
                  <c:v>34479649.859997876</c:v>
                </c:pt>
                <c:pt idx="120">
                  <c:v>36706038.751174547</c:v>
                </c:pt>
                <c:pt idx="121">
                  <c:v>32887320.781174548</c:v>
                </c:pt>
                <c:pt idx="122">
                  <c:v>33737657.971174546</c:v>
                </c:pt>
                <c:pt idx="123">
                  <c:v>29541292.711174551</c:v>
                </c:pt>
                <c:pt idx="124">
                  <c:v>28323954.351174548</c:v>
                </c:pt>
                <c:pt idx="125">
                  <c:v>27827787.471174549</c:v>
                </c:pt>
                <c:pt idx="126">
                  <c:v>30631420.801174551</c:v>
                </c:pt>
                <c:pt idx="127">
                  <c:v>29526435.941174548</c:v>
                </c:pt>
                <c:pt idx="128">
                  <c:v>27527505.901174549</c:v>
                </c:pt>
                <c:pt idx="129">
                  <c:v>29365914.911174551</c:v>
                </c:pt>
                <c:pt idx="130">
                  <c:v>32110031.031174548</c:v>
                </c:pt>
                <c:pt idx="131">
                  <c:v>34227874.071174547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0E-4078-95A4-B568813BF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Consumption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Normalized'!$D$1</c:f>
              <c:strCache>
                <c:ptCount val="1"/>
                <c:pt idx="0">
                  <c:v> GS_gt_50_NoCDM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'GS&gt;50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'GS&gt;50 Normalized'!$D$2:$D$146</c:f>
              <c:numCache>
                <c:formatCode>_(* #,##0_);_(* \(#,##0\);_(* "-"??_);_(@_)</c:formatCode>
                <c:ptCount val="145"/>
                <c:pt idx="0">
                  <c:v>35292912.526157998</c:v>
                </c:pt>
                <c:pt idx="1">
                  <c:v>37303734.732303552</c:v>
                </c:pt>
                <c:pt idx="2">
                  <c:v>34466230.814833477</c:v>
                </c:pt>
                <c:pt idx="3">
                  <c:v>34667746.052301332</c:v>
                </c:pt>
                <c:pt idx="4">
                  <c:v>27020529.990463268</c:v>
                </c:pt>
                <c:pt idx="5">
                  <c:v>28440359.947785892</c:v>
                </c:pt>
                <c:pt idx="6">
                  <c:v>31910033.230850216</c:v>
                </c:pt>
                <c:pt idx="7">
                  <c:v>30364962.677482277</c:v>
                </c:pt>
                <c:pt idx="8">
                  <c:v>30896109.764282819</c:v>
                </c:pt>
                <c:pt idx="9">
                  <c:v>29777343.799069267</c:v>
                </c:pt>
                <c:pt idx="10">
                  <c:v>33297442.20762324</c:v>
                </c:pt>
                <c:pt idx="11">
                  <c:v>37909614.882055581</c:v>
                </c:pt>
                <c:pt idx="12">
                  <c:v>38903419.496638983</c:v>
                </c:pt>
                <c:pt idx="13">
                  <c:v>33863922.644018233</c:v>
                </c:pt>
                <c:pt idx="14">
                  <c:v>33481657.283062913</c:v>
                </c:pt>
                <c:pt idx="15">
                  <c:v>31288806.28531779</c:v>
                </c:pt>
                <c:pt idx="16">
                  <c:v>29941140.958462249</c:v>
                </c:pt>
                <c:pt idx="17">
                  <c:v>31272145.037059393</c:v>
                </c:pt>
                <c:pt idx="18">
                  <c:v>31595245.821569238</c:v>
                </c:pt>
                <c:pt idx="19">
                  <c:v>32070764.409511514</c:v>
                </c:pt>
                <c:pt idx="20">
                  <c:v>28697025.497259639</c:v>
                </c:pt>
                <c:pt idx="21">
                  <c:v>28734265.906160805</c:v>
                </c:pt>
                <c:pt idx="22">
                  <c:v>30593931.627891105</c:v>
                </c:pt>
                <c:pt idx="23">
                  <c:v>35134653.593934827</c:v>
                </c:pt>
                <c:pt idx="24">
                  <c:v>35982369.711172439</c:v>
                </c:pt>
                <c:pt idx="25">
                  <c:v>37828239.006029479</c:v>
                </c:pt>
                <c:pt idx="26">
                  <c:v>34885482.563555844</c:v>
                </c:pt>
                <c:pt idx="27">
                  <c:v>31347667.963863619</c:v>
                </c:pt>
                <c:pt idx="28">
                  <c:v>29572003.048316926</c:v>
                </c:pt>
                <c:pt idx="29">
                  <c:v>29331819.62948915</c:v>
                </c:pt>
                <c:pt idx="30">
                  <c:v>32859259.945149835</c:v>
                </c:pt>
                <c:pt idx="31">
                  <c:v>31271213.943344951</c:v>
                </c:pt>
                <c:pt idx="32">
                  <c:v>30804868.814058352</c:v>
                </c:pt>
                <c:pt idx="33">
                  <c:v>28615954.509416953</c:v>
                </c:pt>
                <c:pt idx="34">
                  <c:v>31036898.974597916</c:v>
                </c:pt>
                <c:pt idx="35">
                  <c:v>33270960.414546616</c:v>
                </c:pt>
                <c:pt idx="36">
                  <c:v>36462342.10722129</c:v>
                </c:pt>
                <c:pt idx="37">
                  <c:v>33732328.681521416</c:v>
                </c:pt>
                <c:pt idx="38">
                  <c:v>33343555.780711014</c:v>
                </c:pt>
                <c:pt idx="39">
                  <c:v>29518391.840846576</c:v>
                </c:pt>
                <c:pt idx="40">
                  <c:v>29968087.407781452</c:v>
                </c:pt>
                <c:pt idx="41">
                  <c:v>29692847.008157719</c:v>
                </c:pt>
                <c:pt idx="42">
                  <c:v>31640727.565897495</c:v>
                </c:pt>
                <c:pt idx="43">
                  <c:v>30404163.513076466</c:v>
                </c:pt>
                <c:pt idx="44">
                  <c:v>28931630.310377114</c:v>
                </c:pt>
                <c:pt idx="45">
                  <c:v>29575622.927154526</c:v>
                </c:pt>
                <c:pt idx="46">
                  <c:v>31543935.027945653</c:v>
                </c:pt>
                <c:pt idx="47">
                  <c:v>33853048.641420551</c:v>
                </c:pt>
                <c:pt idx="48">
                  <c:v>36524654.340818226</c:v>
                </c:pt>
                <c:pt idx="49">
                  <c:v>32439322.269891307</c:v>
                </c:pt>
                <c:pt idx="50">
                  <c:v>33193546.204277933</c:v>
                </c:pt>
                <c:pt idx="51">
                  <c:v>31133770.941043586</c:v>
                </c:pt>
                <c:pt idx="52">
                  <c:v>28205798.795894206</c:v>
                </c:pt>
                <c:pt idx="53">
                  <c:v>27605084.110111736</c:v>
                </c:pt>
                <c:pt idx="54">
                  <c:v>29707568.847472657</c:v>
                </c:pt>
                <c:pt idx="55">
                  <c:v>29699514.096086062</c:v>
                </c:pt>
                <c:pt idx="56">
                  <c:v>28486727.327246405</c:v>
                </c:pt>
                <c:pt idx="57">
                  <c:v>30632213.192978773</c:v>
                </c:pt>
                <c:pt idx="58">
                  <c:v>34013785.874666989</c:v>
                </c:pt>
                <c:pt idx="59">
                  <c:v>36868626.530266762</c:v>
                </c:pt>
                <c:pt idx="60">
                  <c:v>38618837.393694796</c:v>
                </c:pt>
                <c:pt idx="61">
                  <c:v>34776600.471043371</c:v>
                </c:pt>
                <c:pt idx="62">
                  <c:v>36885211.699109204</c:v>
                </c:pt>
                <c:pt idx="63">
                  <c:v>31793210.787397411</c:v>
                </c:pt>
                <c:pt idx="64">
                  <c:v>29872332.968562603</c:v>
                </c:pt>
                <c:pt idx="65">
                  <c:v>28714774.168684535</c:v>
                </c:pt>
                <c:pt idx="66">
                  <c:v>28654991.862550069</c:v>
                </c:pt>
                <c:pt idx="67">
                  <c:v>28764064.356423587</c:v>
                </c:pt>
                <c:pt idx="68">
                  <c:v>29053571.00648417</c:v>
                </c:pt>
                <c:pt idx="69">
                  <c:v>31444733.465507645</c:v>
                </c:pt>
                <c:pt idx="70">
                  <c:v>33418611.009880733</c:v>
                </c:pt>
                <c:pt idx="71">
                  <c:v>35546533.098499238</c:v>
                </c:pt>
                <c:pt idx="72">
                  <c:v>38271480.868169218</c:v>
                </c:pt>
                <c:pt idx="73">
                  <c:v>35149617.068569288</c:v>
                </c:pt>
                <c:pt idx="74">
                  <c:v>35892435.320208922</c:v>
                </c:pt>
                <c:pt idx="75">
                  <c:v>29989312.390834775</c:v>
                </c:pt>
                <c:pt idx="76">
                  <c:v>28667131.324087478</c:v>
                </c:pt>
                <c:pt idx="77">
                  <c:v>28264017.39581285</c:v>
                </c:pt>
                <c:pt idx="78">
                  <c:v>29633576.782013088</c:v>
                </c:pt>
                <c:pt idx="79">
                  <c:v>28920384.241278451</c:v>
                </c:pt>
                <c:pt idx="80">
                  <c:v>28706269.167184081</c:v>
                </c:pt>
                <c:pt idx="81">
                  <c:v>29300434.192954373</c:v>
                </c:pt>
                <c:pt idx="82">
                  <c:v>30655433.963488549</c:v>
                </c:pt>
                <c:pt idx="83">
                  <c:v>32792599.003096733</c:v>
                </c:pt>
                <c:pt idx="84">
                  <c:v>35960046.009388864</c:v>
                </c:pt>
                <c:pt idx="85">
                  <c:v>33139044.657780841</c:v>
                </c:pt>
                <c:pt idx="86">
                  <c:v>33041551.643205166</c:v>
                </c:pt>
                <c:pt idx="87">
                  <c:v>29554311.335049473</c:v>
                </c:pt>
                <c:pt idx="88">
                  <c:v>27959775.225460283</c:v>
                </c:pt>
                <c:pt idx="89">
                  <c:v>27982558.649707615</c:v>
                </c:pt>
                <c:pt idx="90">
                  <c:v>29833536.528902967</c:v>
                </c:pt>
                <c:pt idx="91">
                  <c:v>30349706.954638731</c:v>
                </c:pt>
                <c:pt idx="92">
                  <c:v>28079638.591536399</c:v>
                </c:pt>
                <c:pt idx="93">
                  <c:v>28685895.697958633</c:v>
                </c:pt>
                <c:pt idx="94">
                  <c:v>30008964.333437622</c:v>
                </c:pt>
                <c:pt idx="95">
                  <c:v>33586389.607610628</c:v>
                </c:pt>
                <c:pt idx="96">
                  <c:v>34322866.080106616</c:v>
                </c:pt>
                <c:pt idx="97">
                  <c:v>31345821.017330166</c:v>
                </c:pt>
                <c:pt idx="98">
                  <c:v>34014376.108898692</c:v>
                </c:pt>
                <c:pt idx="99">
                  <c:v>28671971.14677456</c:v>
                </c:pt>
                <c:pt idx="100">
                  <c:v>27815621.012979895</c:v>
                </c:pt>
                <c:pt idx="101">
                  <c:v>27413442.891784176</c:v>
                </c:pt>
                <c:pt idx="102">
                  <c:v>30423289.656829461</c:v>
                </c:pt>
                <c:pt idx="103">
                  <c:v>30173296.355343834</c:v>
                </c:pt>
                <c:pt idx="104">
                  <c:v>29565437.34577366</c:v>
                </c:pt>
                <c:pt idx="105">
                  <c:v>30097141.933058087</c:v>
                </c:pt>
                <c:pt idx="106">
                  <c:v>32685400.85012386</c:v>
                </c:pt>
                <c:pt idx="107">
                  <c:v>36448954.487590142</c:v>
                </c:pt>
                <c:pt idx="108">
                  <c:v>37359331.371110447</c:v>
                </c:pt>
                <c:pt idx="109">
                  <c:v>32913617.043814901</c:v>
                </c:pt>
                <c:pt idx="110">
                  <c:v>33973229.515401945</c:v>
                </c:pt>
                <c:pt idx="111">
                  <c:v>30862224.837475609</c:v>
                </c:pt>
                <c:pt idx="112">
                  <c:v>29529373.402917527</c:v>
                </c:pt>
                <c:pt idx="113">
                  <c:v>29268721.814592641</c:v>
                </c:pt>
                <c:pt idx="114">
                  <c:v>31853620.037809931</c:v>
                </c:pt>
                <c:pt idx="115">
                  <c:v>31314785.320424754</c:v>
                </c:pt>
                <c:pt idx="116">
                  <c:v>28978111.571966194</c:v>
                </c:pt>
                <c:pt idx="117">
                  <c:v>30655162.904878158</c:v>
                </c:pt>
                <c:pt idx="118">
                  <c:v>32722734.947002295</c:v>
                </c:pt>
                <c:pt idx="119">
                  <c:v>34479649.859997876</c:v>
                </c:pt>
                <c:pt idx="120">
                  <c:v>36706038.751174547</c:v>
                </c:pt>
                <c:pt idx="121">
                  <c:v>32887320.781174548</c:v>
                </c:pt>
                <c:pt idx="122">
                  <c:v>33737657.971174546</c:v>
                </c:pt>
                <c:pt idx="123">
                  <c:v>29541292.711174551</c:v>
                </c:pt>
                <c:pt idx="124">
                  <c:v>28323954.351174548</c:v>
                </c:pt>
                <c:pt idx="125">
                  <c:v>27827787.471174549</c:v>
                </c:pt>
                <c:pt idx="126">
                  <c:v>30631420.801174551</c:v>
                </c:pt>
                <c:pt idx="127">
                  <c:v>29526435.941174548</c:v>
                </c:pt>
                <c:pt idx="128">
                  <c:v>27527505.901174549</c:v>
                </c:pt>
                <c:pt idx="129">
                  <c:v>29365914.911174551</c:v>
                </c:pt>
                <c:pt idx="130">
                  <c:v>32110031.031174548</c:v>
                </c:pt>
                <c:pt idx="131">
                  <c:v>34227874.071174547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6-42A2-8253-9FEE7C6E45F8}"/>
            </c:ext>
          </c:extLst>
        </c:ser>
        <c:ser>
          <c:idx val="1"/>
          <c:order val="1"/>
          <c:tx>
            <c:strRef>
              <c:f>'GS&gt;50 Normalized'!$O$1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'GS&gt;50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'GS&gt;50 Normalized'!$O$2:$O$146</c:f>
              <c:numCache>
                <c:formatCode>_(* #,##0_);_(* \(#,##0\);_(* "-"??_);_(@_)</c:formatCode>
                <c:ptCount val="145"/>
                <c:pt idx="0">
                  <c:v>37459746.219121188</c:v>
                </c:pt>
                <c:pt idx="1">
                  <c:v>34974707.599634334</c:v>
                </c:pt>
                <c:pt idx="2">
                  <c:v>34657669.218334064</c:v>
                </c:pt>
                <c:pt idx="3">
                  <c:v>31559708.609355837</c:v>
                </c:pt>
                <c:pt idx="4">
                  <c:v>30173244.430549622</c:v>
                </c:pt>
                <c:pt idx="5">
                  <c:v>29821164.513265643</c:v>
                </c:pt>
                <c:pt idx="6">
                  <c:v>31717445.979000509</c:v>
                </c:pt>
                <c:pt idx="7">
                  <c:v>30965628.954018921</c:v>
                </c:pt>
                <c:pt idx="8">
                  <c:v>29677729.847239085</c:v>
                </c:pt>
                <c:pt idx="9">
                  <c:v>30823128.881639235</c:v>
                </c:pt>
                <c:pt idx="10">
                  <c:v>32545474.604972139</c:v>
                </c:pt>
                <c:pt idx="11">
                  <c:v>35802548.131256104</c:v>
                </c:pt>
                <c:pt idx="12">
                  <c:v>37288816.778217569</c:v>
                </c:pt>
                <c:pt idx="13">
                  <c:v>34803778.158730716</c:v>
                </c:pt>
                <c:pt idx="14">
                  <c:v>34486739.777430438</c:v>
                </c:pt>
                <c:pt idx="15">
                  <c:v>31388779.168452218</c:v>
                </c:pt>
                <c:pt idx="16">
                  <c:v>30002314.989646003</c:v>
                </c:pt>
                <c:pt idx="17">
                  <c:v>29650235.072362021</c:v>
                </c:pt>
                <c:pt idx="18">
                  <c:v>31546516.53809689</c:v>
                </c:pt>
                <c:pt idx="19">
                  <c:v>30794699.513115294</c:v>
                </c:pt>
                <c:pt idx="20">
                  <c:v>29506800.406335466</c:v>
                </c:pt>
                <c:pt idx="21">
                  <c:v>30652199.440735608</c:v>
                </c:pt>
                <c:pt idx="22">
                  <c:v>32374545.16406852</c:v>
                </c:pt>
                <c:pt idx="23">
                  <c:v>35631618.690352485</c:v>
                </c:pt>
                <c:pt idx="24">
                  <c:v>37117887.33731395</c:v>
                </c:pt>
                <c:pt idx="25">
                  <c:v>34632848.717827097</c:v>
                </c:pt>
                <c:pt idx="26">
                  <c:v>34315810.336526819</c:v>
                </c:pt>
                <c:pt idx="27">
                  <c:v>31217849.727548599</c:v>
                </c:pt>
                <c:pt idx="28">
                  <c:v>29831385.548742384</c:v>
                </c:pt>
                <c:pt idx="29">
                  <c:v>29479305.631458402</c:v>
                </c:pt>
                <c:pt idx="30">
                  <c:v>31375587.097193271</c:v>
                </c:pt>
                <c:pt idx="31">
                  <c:v>30623770.072211675</c:v>
                </c:pt>
                <c:pt idx="32">
                  <c:v>29335870.965431847</c:v>
                </c:pt>
                <c:pt idx="33">
                  <c:v>30481269.999831989</c:v>
                </c:pt>
                <c:pt idx="34">
                  <c:v>32203615.723164897</c:v>
                </c:pt>
                <c:pt idx="35">
                  <c:v>35460689.249448866</c:v>
                </c:pt>
                <c:pt idx="36">
                  <c:v>36946957.896410324</c:v>
                </c:pt>
                <c:pt idx="37">
                  <c:v>34890916.101669557</c:v>
                </c:pt>
                <c:pt idx="38">
                  <c:v>34144880.8956232</c:v>
                </c:pt>
                <c:pt idx="39">
                  <c:v>31046920.28664498</c:v>
                </c:pt>
                <c:pt idx="40">
                  <c:v>29660456.107838761</c:v>
                </c:pt>
                <c:pt idx="41">
                  <c:v>29308376.190554779</c:v>
                </c:pt>
                <c:pt idx="42">
                  <c:v>31204657.656289652</c:v>
                </c:pt>
                <c:pt idx="43">
                  <c:v>30452840.631308056</c:v>
                </c:pt>
                <c:pt idx="44">
                  <c:v>29164941.524528228</c:v>
                </c:pt>
                <c:pt idx="45">
                  <c:v>30310340.55892837</c:v>
                </c:pt>
                <c:pt idx="46">
                  <c:v>32032686.282261278</c:v>
                </c:pt>
                <c:pt idx="47">
                  <c:v>35289759.808545247</c:v>
                </c:pt>
                <c:pt idx="48">
                  <c:v>36776028.455506705</c:v>
                </c:pt>
                <c:pt idx="49">
                  <c:v>34290989.836019851</c:v>
                </c:pt>
                <c:pt idx="50">
                  <c:v>33973951.454719581</c:v>
                </c:pt>
                <c:pt idx="51">
                  <c:v>30875990.845741358</c:v>
                </c:pt>
                <c:pt idx="52">
                  <c:v>29489526.666935138</c:v>
                </c:pt>
                <c:pt idx="53">
                  <c:v>29137446.749651156</c:v>
                </c:pt>
                <c:pt idx="54">
                  <c:v>31033728.215386033</c:v>
                </c:pt>
                <c:pt idx="55">
                  <c:v>30281911.190404437</c:v>
                </c:pt>
                <c:pt idx="56">
                  <c:v>28994012.083624605</c:v>
                </c:pt>
                <c:pt idx="57">
                  <c:v>30139411.118024752</c:v>
                </c:pt>
                <c:pt idx="58">
                  <c:v>31861756.841357656</c:v>
                </c:pt>
                <c:pt idx="59">
                  <c:v>35118830.367641628</c:v>
                </c:pt>
                <c:pt idx="60">
                  <c:v>36605099.014603086</c:v>
                </c:pt>
                <c:pt idx="61">
                  <c:v>34120060.395116232</c:v>
                </c:pt>
                <c:pt idx="62">
                  <c:v>33803022.013815962</c:v>
                </c:pt>
                <c:pt idx="63">
                  <c:v>30705061.404837735</c:v>
                </c:pt>
                <c:pt idx="64">
                  <c:v>29318597.226031519</c:v>
                </c:pt>
                <c:pt idx="65">
                  <c:v>28966517.308747537</c:v>
                </c:pt>
                <c:pt idx="66">
                  <c:v>30862798.774482407</c:v>
                </c:pt>
                <c:pt idx="67">
                  <c:v>30110981.749500819</c:v>
                </c:pt>
                <c:pt idx="68">
                  <c:v>28823082.642720982</c:v>
                </c:pt>
                <c:pt idx="69">
                  <c:v>29968481.677121129</c:v>
                </c:pt>
                <c:pt idx="70">
                  <c:v>31690827.400454037</c:v>
                </c:pt>
                <c:pt idx="71">
                  <c:v>34947900.926738001</c:v>
                </c:pt>
                <c:pt idx="72">
                  <c:v>36434169.573699467</c:v>
                </c:pt>
                <c:pt idx="73">
                  <c:v>33949130.954212613</c:v>
                </c:pt>
                <c:pt idx="74">
                  <c:v>33632092.572912335</c:v>
                </c:pt>
                <c:pt idx="75">
                  <c:v>30534131.963934116</c:v>
                </c:pt>
                <c:pt idx="76">
                  <c:v>29147667.785127901</c:v>
                </c:pt>
                <c:pt idx="77">
                  <c:v>28795587.867843919</c:v>
                </c:pt>
                <c:pt idx="78">
                  <c:v>30691869.333578788</c:v>
                </c:pt>
                <c:pt idx="79">
                  <c:v>29940052.308597192</c:v>
                </c:pt>
                <c:pt idx="80">
                  <c:v>28652153.201817364</c:v>
                </c:pt>
                <c:pt idx="81">
                  <c:v>29797552.236217506</c:v>
                </c:pt>
                <c:pt idx="82">
                  <c:v>31519897.959550418</c:v>
                </c:pt>
                <c:pt idx="83">
                  <c:v>34776971.485834382</c:v>
                </c:pt>
                <c:pt idx="84">
                  <c:v>36263240.132795848</c:v>
                </c:pt>
                <c:pt idx="85">
                  <c:v>34207198.338055074</c:v>
                </c:pt>
                <c:pt idx="86">
                  <c:v>33461163.132008716</c:v>
                </c:pt>
                <c:pt idx="87">
                  <c:v>30363202.523030497</c:v>
                </c:pt>
                <c:pt idx="88">
                  <c:v>28976738.344224282</c:v>
                </c:pt>
                <c:pt idx="89">
                  <c:v>28624658.4269403</c:v>
                </c:pt>
                <c:pt idx="90">
                  <c:v>30520939.892675169</c:v>
                </c:pt>
                <c:pt idx="91">
                  <c:v>29769122.867693573</c:v>
                </c:pt>
                <c:pt idx="92">
                  <c:v>28481223.760913745</c:v>
                </c:pt>
                <c:pt idx="93">
                  <c:v>29626622.795313887</c:v>
                </c:pt>
                <c:pt idx="94">
                  <c:v>31348968.518646795</c:v>
                </c:pt>
                <c:pt idx="95">
                  <c:v>34606042.044930764</c:v>
                </c:pt>
                <c:pt idx="96">
                  <c:v>36092310.691892222</c:v>
                </c:pt>
                <c:pt idx="97">
                  <c:v>33607272.072405368</c:v>
                </c:pt>
                <c:pt idx="98">
                  <c:v>33290233.691105098</c:v>
                </c:pt>
                <c:pt idx="99">
                  <c:v>30192273.082126878</c:v>
                </c:pt>
                <c:pt idx="100">
                  <c:v>28805808.903320659</c:v>
                </c:pt>
                <c:pt idx="101">
                  <c:v>28453728.986036677</c:v>
                </c:pt>
                <c:pt idx="102">
                  <c:v>30350010.45177155</c:v>
                </c:pt>
                <c:pt idx="103">
                  <c:v>29598193.426789954</c:v>
                </c:pt>
                <c:pt idx="104">
                  <c:v>28310294.320010126</c:v>
                </c:pt>
                <c:pt idx="105">
                  <c:v>29455693.354410265</c:v>
                </c:pt>
                <c:pt idx="106">
                  <c:v>31178039.077743176</c:v>
                </c:pt>
                <c:pt idx="107">
                  <c:v>34435112.604027145</c:v>
                </c:pt>
                <c:pt idx="108">
                  <c:v>35921381.250988603</c:v>
                </c:pt>
                <c:pt idx="109">
                  <c:v>33436342.631501749</c:v>
                </c:pt>
                <c:pt idx="110">
                  <c:v>33119304.250201479</c:v>
                </c:pt>
                <c:pt idx="111">
                  <c:v>30021343.641223256</c:v>
                </c:pt>
                <c:pt idx="112">
                  <c:v>28634879.462417036</c:v>
                </c:pt>
                <c:pt idx="113">
                  <c:v>28282799.545133054</c:v>
                </c:pt>
                <c:pt idx="114">
                  <c:v>30179081.010867931</c:v>
                </c:pt>
                <c:pt idx="115">
                  <c:v>29427263.985886335</c:v>
                </c:pt>
                <c:pt idx="116">
                  <c:v>28139364.879106503</c:v>
                </c:pt>
                <c:pt idx="117">
                  <c:v>29284763.913506646</c:v>
                </c:pt>
                <c:pt idx="118">
                  <c:v>31007109.636839554</c:v>
                </c:pt>
                <c:pt idx="119">
                  <c:v>34264183.163123526</c:v>
                </c:pt>
                <c:pt idx="120">
                  <c:v>35750451.810084984</c:v>
                </c:pt>
                <c:pt idx="121">
                  <c:v>33265413.19059813</c:v>
                </c:pt>
                <c:pt idx="122">
                  <c:v>32948374.80929786</c:v>
                </c:pt>
                <c:pt idx="123">
                  <c:v>29850414.200319633</c:v>
                </c:pt>
                <c:pt idx="124">
                  <c:v>28463950.021513417</c:v>
                </c:pt>
                <c:pt idx="125">
                  <c:v>28111870.104229435</c:v>
                </c:pt>
                <c:pt idx="126">
                  <c:v>30008151.569964305</c:v>
                </c:pt>
                <c:pt idx="127">
                  <c:v>29256334.544982713</c:v>
                </c:pt>
                <c:pt idx="128">
                  <c:v>27968435.438202884</c:v>
                </c:pt>
                <c:pt idx="129">
                  <c:v>29113834.472603027</c:v>
                </c:pt>
                <c:pt idx="130">
                  <c:v>30836180.195935935</c:v>
                </c:pt>
                <c:pt idx="131">
                  <c:v>34093253.722219899</c:v>
                </c:pt>
                <c:pt idx="132">
                  <c:v>35579522.369181365</c:v>
                </c:pt>
                <c:pt idx="133">
                  <c:v>33523480.574440595</c:v>
                </c:pt>
                <c:pt idx="134">
                  <c:v>32777445.368394233</c:v>
                </c:pt>
                <c:pt idx="135">
                  <c:v>29679484.759416014</c:v>
                </c:pt>
                <c:pt idx="136">
                  <c:v>28293020.580609798</c:v>
                </c:pt>
                <c:pt idx="137">
                  <c:v>27940940.663325816</c:v>
                </c:pt>
                <c:pt idx="138">
                  <c:v>29837222.129060686</c:v>
                </c:pt>
                <c:pt idx="139">
                  <c:v>29085405.104079094</c:v>
                </c:pt>
                <c:pt idx="140">
                  <c:v>27797505.997299261</c:v>
                </c:pt>
                <c:pt idx="141">
                  <c:v>28942905.031699404</c:v>
                </c:pt>
                <c:pt idx="142">
                  <c:v>30665250.755032316</c:v>
                </c:pt>
                <c:pt idx="143">
                  <c:v>33922324.28131628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6-42A2-8253-9FEE7C6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Summary'!$C$5:$C$16</c:f>
              <c:numCache>
                <c:formatCode>#,##0</c:formatCode>
                <c:ptCount val="12"/>
                <c:pt idx="0">
                  <c:v>412129188.36105472</c:v>
                </c:pt>
                <c:pt idx="1">
                  <c:v>394465898.22913563</c:v>
                </c:pt>
                <c:pt idx="2">
                  <c:v>397644877.36093056</c:v>
                </c:pt>
                <c:pt idx="3">
                  <c:v>386121712.20036191</c:v>
                </c:pt>
                <c:pt idx="4">
                  <c:v>401699412.39435023</c:v>
                </c:pt>
                <c:pt idx="5">
                  <c:v>401059651.72946942</c:v>
                </c:pt>
                <c:pt idx="6">
                  <c:v>378767130.92564416</c:v>
                </c:pt>
                <c:pt idx="7">
                  <c:v>363718802.67397815</c:v>
                </c:pt>
                <c:pt idx="8">
                  <c:v>354425140.91571283</c:v>
                </c:pt>
                <c:pt idx="9">
                  <c:v>375861349.42745566</c:v>
                </c:pt>
                <c:pt idx="10">
                  <c:v>375135884.99000001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AF-413B-B25C-86E35B669344}"/>
            </c:ext>
          </c:extLst>
        </c:ser>
        <c:ser>
          <c:idx val="2"/>
          <c:order val="1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Summary'!$E$5:$E$16</c:f>
              <c:numCache>
                <c:formatCode>#,##0</c:formatCode>
                <c:ptCount val="12"/>
                <c:pt idx="0">
                  <c:v>412656887.84395349</c:v>
                </c:pt>
                <c:pt idx="1">
                  <c:v>395922465.24339759</c:v>
                </c:pt>
                <c:pt idx="2">
                  <c:v>400205654.2350964</c:v>
                </c:pt>
                <c:pt idx="3">
                  <c:v>389870749.67129755</c:v>
                </c:pt>
                <c:pt idx="4">
                  <c:v>406546454.28318977</c:v>
                </c:pt>
                <c:pt idx="5">
                  <c:v>408368850.13714504</c:v>
                </c:pt>
                <c:pt idx="6">
                  <c:v>387971396.08840036</c:v>
                </c:pt>
                <c:pt idx="7">
                  <c:v>376624291.91731334</c:v>
                </c:pt>
                <c:pt idx="8">
                  <c:v>373034400.72821486</c:v>
                </c:pt>
                <c:pt idx="9">
                  <c:v>397519196.29487348</c:v>
                </c:pt>
                <c:pt idx="10">
                  <c:v>397481325.21900165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AF-413B-B25C-86E35B669344}"/>
            </c:ext>
          </c:extLst>
        </c:ser>
        <c:ser>
          <c:idx val="0"/>
          <c:order val="2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Summary'!$I$5:$I$16</c:f>
              <c:numCache>
                <c:formatCode>#,##0</c:formatCode>
                <c:ptCount val="12"/>
                <c:pt idx="0">
                  <c:v>412417733.35726398</c:v>
                </c:pt>
                <c:pt idx="1">
                  <c:v>407591630.2605505</c:v>
                </c:pt>
                <c:pt idx="2">
                  <c:v>406526122.93070972</c:v>
                </c:pt>
                <c:pt idx="3">
                  <c:v>398688672.83165306</c:v>
                </c:pt>
                <c:pt idx="4">
                  <c:v>396093906.55264872</c:v>
                </c:pt>
                <c:pt idx="5">
                  <c:v>387249333.05101633</c:v>
                </c:pt>
                <c:pt idx="6">
                  <c:v>377472253.69623369</c:v>
                </c:pt>
                <c:pt idx="7">
                  <c:v>370022552.83096015</c:v>
                </c:pt>
                <c:pt idx="8">
                  <c:v>362871659.97797418</c:v>
                </c:pt>
                <c:pt idx="9">
                  <c:v>359522304.79558372</c:v>
                </c:pt>
                <c:pt idx="10">
                  <c:v>366005500.3257277</c:v>
                </c:pt>
                <c:pt idx="11">
                  <c:v>367560506.45882964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AF-413B-B25C-86E35B669344}"/>
            </c:ext>
          </c:extLst>
        </c:ser>
        <c:ser>
          <c:idx val="3"/>
          <c:order val="3"/>
          <c:tx>
            <c:strRef>
              <c:f>'Normalized Annual Summary'!$G$3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Summary'!$G$5:$G$16</c:f>
              <c:numCache>
                <c:formatCode>#,##0</c:formatCode>
                <c:ptCount val="12"/>
                <c:pt idx="0">
                  <c:v>412945432.84016281</c:v>
                </c:pt>
                <c:pt idx="1">
                  <c:v>409048197.27481234</c:v>
                </c:pt>
                <c:pt idx="2">
                  <c:v>409086899.80487549</c:v>
                </c:pt>
                <c:pt idx="3">
                  <c:v>402437710.30258858</c:v>
                </c:pt>
                <c:pt idx="4">
                  <c:v>400940948.44148827</c:v>
                </c:pt>
                <c:pt idx="5">
                  <c:v>394558531.45869195</c:v>
                </c:pt>
                <c:pt idx="6">
                  <c:v>386676518.85898989</c:v>
                </c:pt>
                <c:pt idx="7">
                  <c:v>382928042.07429528</c:v>
                </c:pt>
                <c:pt idx="8">
                  <c:v>381480919.7904762</c:v>
                </c:pt>
                <c:pt idx="9">
                  <c:v>381180151.66300154</c:v>
                </c:pt>
                <c:pt idx="10">
                  <c:v>388350940.5547294</c:v>
                </c:pt>
                <c:pt idx="11">
                  <c:v>387986599.11704665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AF-413B-B25C-86E35B66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  <c:min val="2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Summary'!$L$3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Summary'!$L$5:$L$16</c:f>
              <c:numCache>
                <c:formatCode>#,##0</c:formatCode>
                <c:ptCount val="12"/>
                <c:pt idx="0">
                  <c:v>143769626.13987163</c:v>
                </c:pt>
                <c:pt idx="1">
                  <c:v>142203408.73239228</c:v>
                </c:pt>
                <c:pt idx="2">
                  <c:v>143218155.36987665</c:v>
                </c:pt>
                <c:pt idx="3">
                  <c:v>141313723.77407077</c:v>
                </c:pt>
                <c:pt idx="4">
                  <c:v>144032204.53099814</c:v>
                </c:pt>
                <c:pt idx="5">
                  <c:v>144307855.4645004</c:v>
                </c:pt>
                <c:pt idx="6">
                  <c:v>138792580.30899632</c:v>
                </c:pt>
                <c:pt idx="7">
                  <c:v>135472796.74455184</c:v>
                </c:pt>
                <c:pt idx="8">
                  <c:v>132427313.43009868</c:v>
                </c:pt>
                <c:pt idx="9">
                  <c:v>138106021.99227589</c:v>
                </c:pt>
                <c:pt idx="10">
                  <c:v>135948289.22999999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6-48F8-8B9D-6F948D1408E0}"/>
            </c:ext>
          </c:extLst>
        </c:ser>
        <c:ser>
          <c:idx val="2"/>
          <c:order val="1"/>
          <c:tx>
            <c:strRef>
              <c:f>'Normalized Annual Summary'!$N$3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Summary'!$N$5:$N$16</c:f>
              <c:numCache>
                <c:formatCode>#,##0</c:formatCode>
                <c:ptCount val="12"/>
                <c:pt idx="0">
                  <c:v>144344076.79465961</c:v>
                </c:pt>
                <c:pt idx="1">
                  <c:v>143517749.29351738</c:v>
                </c:pt>
                <c:pt idx="2">
                  <c:v>145288571.14294416</c:v>
                </c:pt>
                <c:pt idx="3">
                  <c:v>144762738.65518758</c:v>
                </c:pt>
                <c:pt idx="4">
                  <c:v>148972634.19947761</c:v>
                </c:pt>
                <c:pt idx="5">
                  <c:v>150384976.85128376</c:v>
                </c:pt>
                <c:pt idx="6">
                  <c:v>145482401.86906052</c:v>
                </c:pt>
                <c:pt idx="7">
                  <c:v>142990118.22855631</c:v>
                </c:pt>
                <c:pt idx="8">
                  <c:v>139776968.26511866</c:v>
                </c:pt>
                <c:pt idx="9">
                  <c:v>146675554.48197749</c:v>
                </c:pt>
                <c:pt idx="10">
                  <c:v>145435044.94446218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6-48F8-8B9D-6F948D1408E0}"/>
            </c:ext>
          </c:extLst>
        </c:ser>
        <c:ser>
          <c:idx val="0"/>
          <c:order val="2"/>
          <c:tx>
            <c:strRef>
              <c:f>'Normalized Annual Summary'!$R$3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Summary'!$R$5:$R$16</c:f>
              <c:numCache>
                <c:formatCode>#,##0</c:formatCode>
                <c:ptCount val="12"/>
                <c:pt idx="0">
                  <c:v>145948353.26618829</c:v>
                </c:pt>
                <c:pt idx="1">
                  <c:v>144954551.36171377</c:v>
                </c:pt>
                <c:pt idx="2">
                  <c:v>144682855.77175426</c:v>
                </c:pt>
                <c:pt idx="3">
                  <c:v>142275660.11582801</c:v>
                </c:pt>
                <c:pt idx="4">
                  <c:v>141346320.90776637</c:v>
                </c:pt>
                <c:pt idx="5">
                  <c:v>139480732.37278607</c:v>
                </c:pt>
                <c:pt idx="6">
                  <c:v>138355976.27824882</c:v>
                </c:pt>
                <c:pt idx="7">
                  <c:v>136711557.8233892</c:v>
                </c:pt>
                <c:pt idx="8">
                  <c:v>135830481.97141218</c:v>
                </c:pt>
                <c:pt idx="9">
                  <c:v>133964313.55545223</c:v>
                </c:pt>
                <c:pt idx="10">
                  <c:v>135033867.5852271</c:v>
                </c:pt>
                <c:pt idx="11">
                  <c:v>137321530.51701969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6-48F8-8B9D-6F948D1408E0}"/>
            </c:ext>
          </c:extLst>
        </c:ser>
        <c:ser>
          <c:idx val="3"/>
          <c:order val="3"/>
          <c:tx>
            <c:strRef>
              <c:f>'Normalized Annual Summary'!$P$3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Summary'!$P$5:$P$16</c:f>
              <c:numCache>
                <c:formatCode>#,##0</c:formatCode>
                <c:ptCount val="12"/>
                <c:pt idx="0">
                  <c:v>146522803.92097628</c:v>
                </c:pt>
                <c:pt idx="1">
                  <c:v>146268891.92283887</c:v>
                </c:pt>
                <c:pt idx="2">
                  <c:v>146753271.54482174</c:v>
                </c:pt>
                <c:pt idx="3">
                  <c:v>145724674.99694479</c:v>
                </c:pt>
                <c:pt idx="4">
                  <c:v>146286750.57624587</c:v>
                </c:pt>
                <c:pt idx="5">
                  <c:v>145557853.75956944</c:v>
                </c:pt>
                <c:pt idx="6">
                  <c:v>145045797.83831298</c:v>
                </c:pt>
                <c:pt idx="7">
                  <c:v>144228879.30739361</c:v>
                </c:pt>
                <c:pt idx="8">
                  <c:v>143180136.80643213</c:v>
                </c:pt>
                <c:pt idx="9">
                  <c:v>142533846.0451538</c:v>
                </c:pt>
                <c:pt idx="10">
                  <c:v>144520623.29968926</c:v>
                </c:pt>
                <c:pt idx="11">
                  <c:v>145128816.69217986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A6-48F8-8B9D-6F948D140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Summary'!$U$3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Summary'!$U$5:$U$16</c:f>
              <c:numCache>
                <c:formatCode>#,##0</c:formatCode>
                <c:ptCount val="12"/>
                <c:pt idx="0">
                  <c:v>389924100.93977886</c:v>
                </c:pt>
                <c:pt idx="1">
                  <c:v>382334752.90652823</c:v>
                </c:pt>
                <c:pt idx="2">
                  <c:v>382967078.18877745</c:v>
                </c:pt>
                <c:pt idx="3">
                  <c:v>373916819.09500802</c:v>
                </c:pt>
                <c:pt idx="4">
                  <c:v>371933646.20603001</c:v>
                </c:pt>
                <c:pt idx="5">
                  <c:v>378009413.04113448</c:v>
                </c:pt>
                <c:pt idx="6">
                  <c:v>362799633.31332147</c:v>
                </c:pt>
                <c:pt idx="7">
                  <c:v>350224516.35218138</c:v>
                </c:pt>
                <c:pt idx="8">
                  <c:v>352367386.90814096</c:v>
                </c:pt>
                <c:pt idx="9">
                  <c:v>360554579.57290572</c:v>
                </c:pt>
                <c:pt idx="10">
                  <c:v>347530976.20000005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5-4837-A4D9-674BE04211DC}"/>
            </c:ext>
          </c:extLst>
        </c:ser>
        <c:ser>
          <c:idx val="2"/>
          <c:order val="1"/>
          <c:tx>
            <c:strRef>
              <c:f>'Normalized Annual Summary'!$W$3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Summary'!$W$5:$W$16</c:f>
              <c:numCache>
                <c:formatCode>#,##0</c:formatCode>
                <c:ptCount val="12"/>
                <c:pt idx="0">
                  <c:v>391347020.62520891</c:v>
                </c:pt>
                <c:pt idx="1">
                  <c:v>385576978.56088668</c:v>
                </c:pt>
                <c:pt idx="2">
                  <c:v>386806738.52354205</c:v>
                </c:pt>
                <c:pt idx="3">
                  <c:v>378666680.81211126</c:v>
                </c:pt>
                <c:pt idx="4">
                  <c:v>378510612.53075469</c:v>
                </c:pt>
                <c:pt idx="5">
                  <c:v>387543472.28783733</c:v>
                </c:pt>
                <c:pt idx="6">
                  <c:v>376242691.7176978</c:v>
                </c:pt>
                <c:pt idx="7">
                  <c:v>368181419.23467726</c:v>
                </c:pt>
                <c:pt idx="8">
                  <c:v>372977618.88659316</c:v>
                </c:pt>
                <c:pt idx="9">
                  <c:v>383910562.62739223</c:v>
                </c:pt>
                <c:pt idx="10">
                  <c:v>372413234.69409454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5-4837-A4D9-674BE04211DC}"/>
            </c:ext>
          </c:extLst>
        </c:ser>
        <c:ser>
          <c:idx val="0"/>
          <c:order val="2"/>
          <c:tx>
            <c:strRef>
              <c:f>'Normalized Annual Summary'!$AA$3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Summary'!$AA$5:$AA$16</c:f>
              <c:numCache>
                <c:formatCode>#,##0</c:formatCode>
                <c:ptCount val="12"/>
                <c:pt idx="0">
                  <c:v>388755277.30295664</c:v>
                </c:pt>
                <c:pt idx="1">
                  <c:v>384884818.04318482</c:v>
                </c:pt>
                <c:pt idx="2">
                  <c:v>382236230.07193506</c:v>
                </c:pt>
                <c:pt idx="3">
                  <c:v>379703872.22349912</c:v>
                </c:pt>
                <c:pt idx="4">
                  <c:v>375396617.50028831</c:v>
                </c:pt>
                <c:pt idx="5">
                  <c:v>370388371.28746659</c:v>
                </c:pt>
                <c:pt idx="6">
                  <c:v>364428218.83894968</c:v>
                </c:pt>
                <c:pt idx="7">
                  <c:v>358292217.89473277</c:v>
                </c:pt>
                <c:pt idx="8">
                  <c:v>353158738.68318701</c:v>
                </c:pt>
                <c:pt idx="9">
                  <c:v>348361834.31630903</c:v>
                </c:pt>
                <c:pt idx="10">
                  <c:v>344784405.58585757</c:v>
                </c:pt>
                <c:pt idx="11">
                  <c:v>346591108.8392998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5-4837-A4D9-674BE04211DC}"/>
            </c:ext>
          </c:extLst>
        </c:ser>
        <c:ser>
          <c:idx val="3"/>
          <c:order val="3"/>
          <c:tx>
            <c:strRef>
              <c:f>'Normalized Annual Summary'!$Y$3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Summary'!$Y$5:$Y$16</c:f>
              <c:numCache>
                <c:formatCode>#,##0</c:formatCode>
                <c:ptCount val="12"/>
                <c:pt idx="0">
                  <c:v>390178196.98838669</c:v>
                </c:pt>
                <c:pt idx="1">
                  <c:v>388127043.69754326</c:v>
                </c:pt>
                <c:pt idx="2">
                  <c:v>386075890.40669978</c:v>
                </c:pt>
                <c:pt idx="3">
                  <c:v>384453733.94060236</c:v>
                </c:pt>
                <c:pt idx="4">
                  <c:v>381973583.82501292</c:v>
                </c:pt>
                <c:pt idx="5">
                  <c:v>379922430.53416944</c:v>
                </c:pt>
                <c:pt idx="6">
                  <c:v>377871277.24332601</c:v>
                </c:pt>
                <c:pt idx="7">
                  <c:v>376249120.77722859</c:v>
                </c:pt>
                <c:pt idx="8">
                  <c:v>373768970.66163915</c:v>
                </c:pt>
                <c:pt idx="9">
                  <c:v>371717817.37079567</c:v>
                </c:pt>
                <c:pt idx="10">
                  <c:v>369666664.07995218</c:v>
                </c:pt>
                <c:pt idx="11">
                  <c:v>368044507.61385489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5-4837-A4D9-674BE0421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 Lights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Summary'!$AD$3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Summary'!$AD$5:$AD$16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7654362.5332068307</c:v>
                </c:pt>
                <c:pt idx="6">
                  <c:v>7541643.8330170782</c:v>
                </c:pt>
                <c:pt idx="7">
                  <c:v>7520842.1252371911</c:v>
                </c:pt>
                <c:pt idx="8">
                  <c:v>7471832.7229601499</c:v>
                </c:pt>
                <c:pt idx="9">
                  <c:v>7471085.0094876662</c:v>
                </c:pt>
                <c:pt idx="10">
                  <c:v>7481251.9100000011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0-4677-913D-ED8663A4BF46}"/>
            </c:ext>
          </c:extLst>
        </c:ser>
        <c:ser>
          <c:idx val="2"/>
          <c:order val="1"/>
          <c:tx>
            <c:strRef>
              <c:f>'Normalized Annual Summary'!$AF$3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Summary'!$AF$5:$AF$16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7692592.4912768304</c:v>
                </c:pt>
                <c:pt idx="6">
                  <c:v>7618061.6476370785</c:v>
                </c:pt>
                <c:pt idx="7">
                  <c:v>7597259.9398571914</c:v>
                </c:pt>
                <c:pt idx="8">
                  <c:v>7548121.3802001495</c:v>
                </c:pt>
                <c:pt idx="9">
                  <c:v>7547373.6667276658</c:v>
                </c:pt>
                <c:pt idx="10">
                  <c:v>7557540.5672400007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0-4677-913D-ED8663A4BF46}"/>
            </c:ext>
          </c:extLst>
        </c:ser>
        <c:ser>
          <c:idx val="0"/>
          <c:order val="2"/>
          <c:tx>
            <c:strRef>
              <c:f>'Normalized Annual Summary'!$AK$3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Summary'!$AK$5:$AK$16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7654362.5332068307</c:v>
                </c:pt>
                <c:pt idx="6">
                  <c:v>7541643.8330170782</c:v>
                </c:pt>
                <c:pt idx="7">
                  <c:v>7520842.1252371911</c:v>
                </c:pt>
                <c:pt idx="8">
                  <c:v>7471832.7229601499</c:v>
                </c:pt>
                <c:pt idx="9">
                  <c:v>7471085.0094876662</c:v>
                </c:pt>
                <c:pt idx="10">
                  <c:v>7481251.9100000001</c:v>
                </c:pt>
                <c:pt idx="11">
                  <c:v>7448452.1237150077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0-4677-913D-ED8663A4BF46}"/>
            </c:ext>
          </c:extLst>
        </c:ser>
        <c:ser>
          <c:idx val="3"/>
          <c:order val="3"/>
          <c:tx>
            <c:strRef>
              <c:f>'Normalized Annual Summary'!$AI$3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Summary'!$AI$5:$AI$16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7692592.4912768304</c:v>
                </c:pt>
                <c:pt idx="6">
                  <c:v>7618061.6476370785</c:v>
                </c:pt>
                <c:pt idx="7">
                  <c:v>7597259.9398571914</c:v>
                </c:pt>
                <c:pt idx="8">
                  <c:v>7548121.3802001495</c:v>
                </c:pt>
                <c:pt idx="9">
                  <c:v>7547373.6667276658</c:v>
                </c:pt>
                <c:pt idx="10">
                  <c:v>7557540.5672399998</c:v>
                </c:pt>
                <c:pt idx="11">
                  <c:v>7521796.2906750077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0-4677-913D-ED8663A4B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  <c:min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 Lights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30581726417144"/>
          <c:y val="3.6666600554023945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Summary'!$AN$3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Summary'!$AN$5:$AN$16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</c:v>
                </c:pt>
                <c:pt idx="2">
                  <c:v>467078.51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426192.62808349164</c:v>
                </c:pt>
                <c:pt idx="8">
                  <c:v>412947.67552182189</c:v>
                </c:pt>
                <c:pt idx="9">
                  <c:v>403671.29981024703</c:v>
                </c:pt>
                <c:pt idx="10">
                  <c:v>372541.78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6-44D9-AF94-5C8B78ECE5E1}"/>
            </c:ext>
          </c:extLst>
        </c:ser>
        <c:ser>
          <c:idx val="2"/>
          <c:order val="1"/>
          <c:tx>
            <c:strRef>
              <c:f>'Normalized Annual Summary'!$AP$3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Summary'!$AP$5:$AP$16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</c:v>
                </c:pt>
                <c:pt idx="2">
                  <c:v>467078.51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426192.62808349164</c:v>
                </c:pt>
                <c:pt idx="8">
                  <c:v>412947.67552182189</c:v>
                </c:pt>
                <c:pt idx="9">
                  <c:v>403671.29981024703</c:v>
                </c:pt>
                <c:pt idx="10">
                  <c:v>372541.78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6-44D9-AF94-5C8B78ECE5E1}"/>
            </c:ext>
          </c:extLst>
        </c:ser>
        <c:ser>
          <c:idx val="0"/>
          <c:order val="2"/>
          <c:tx>
            <c:strRef>
              <c:f>'Normalized Annual Summary'!$AU$3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Summary'!$AU$5:$AU$16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476532.00000000006</c:v>
                </c:pt>
                <c:pt idx="2">
                  <c:v>467078.50999999995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426192.6280834917</c:v>
                </c:pt>
                <c:pt idx="8">
                  <c:v>412947.67552182189</c:v>
                </c:pt>
                <c:pt idx="9">
                  <c:v>403671.29981024697</c:v>
                </c:pt>
                <c:pt idx="10">
                  <c:v>372541.78</c:v>
                </c:pt>
                <c:pt idx="11">
                  <c:v>366103.68451333424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6-44D9-AF94-5C8B78ECE5E1}"/>
            </c:ext>
          </c:extLst>
        </c:ser>
        <c:ser>
          <c:idx val="3"/>
          <c:order val="3"/>
          <c:tx>
            <c:strRef>
              <c:f>'Normalized Annual Summary'!$AS$3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Summary'!$AS$5:$AS$16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476532.00000000006</c:v>
                </c:pt>
                <c:pt idx="2">
                  <c:v>467078.50999999995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426192.6280834917</c:v>
                </c:pt>
                <c:pt idx="8">
                  <c:v>412947.67552182189</c:v>
                </c:pt>
                <c:pt idx="9">
                  <c:v>403671.29981024697</c:v>
                </c:pt>
                <c:pt idx="10">
                  <c:v>372541.78</c:v>
                </c:pt>
                <c:pt idx="11">
                  <c:v>366103.68451333424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36-44D9-AF94-5C8B78EC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Summary'!$AX$3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Summary'!$AX$5:$AX$16</c:f>
              <c:numCache>
                <c:formatCode>#,##0</c:formatCode>
                <c:ptCount val="12"/>
                <c:pt idx="0">
                  <c:v>2252111.4700000002</c:v>
                </c:pt>
                <c:pt idx="1">
                  <c:v>2285596.7100000004</c:v>
                </c:pt>
                <c:pt idx="2">
                  <c:v>2310407.4499999997</c:v>
                </c:pt>
                <c:pt idx="3">
                  <c:v>1564448.8720746331</c:v>
                </c:pt>
                <c:pt idx="4">
                  <c:v>1424753.8709677421</c:v>
                </c:pt>
                <c:pt idx="5">
                  <c:v>1346882.7112660531</c:v>
                </c:pt>
                <c:pt idx="6">
                  <c:v>1276037.528046373</c:v>
                </c:pt>
                <c:pt idx="7">
                  <c:v>1219818.0434200256</c:v>
                </c:pt>
                <c:pt idx="8">
                  <c:v>1179514.8156682041</c:v>
                </c:pt>
                <c:pt idx="9">
                  <c:v>1134622.2146923307</c:v>
                </c:pt>
                <c:pt idx="10">
                  <c:v>1133887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E-4F02-A8D5-009B4FFE6986}"/>
            </c:ext>
          </c:extLst>
        </c:ser>
        <c:ser>
          <c:idx val="4"/>
          <c:order val="1"/>
          <c:tx>
            <c:strRef>
              <c:f>'Normalized Annual Summary'!$BA$3</c:f>
              <c:strCache>
                <c:ptCount val="1"/>
                <c:pt idx="0">
                  <c:v>Normal Forecast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Summary'!$BA$5:$BA$16</c:f>
              <c:numCache>
                <c:formatCode>#,##0</c:formatCode>
                <c:ptCount val="12"/>
                <c:pt idx="0">
                  <c:v>2252111.4700000002</c:v>
                </c:pt>
                <c:pt idx="1">
                  <c:v>2285596.7100000004</c:v>
                </c:pt>
                <c:pt idx="2">
                  <c:v>2310407.4499999997</c:v>
                </c:pt>
                <c:pt idx="3">
                  <c:v>1564448.8720746334</c:v>
                </c:pt>
                <c:pt idx="4">
                  <c:v>1424753.8709677421</c:v>
                </c:pt>
                <c:pt idx="5">
                  <c:v>1346882.7112660531</c:v>
                </c:pt>
                <c:pt idx="6">
                  <c:v>1276037.528046373</c:v>
                </c:pt>
                <c:pt idx="7">
                  <c:v>1219818.0434200256</c:v>
                </c:pt>
                <c:pt idx="8">
                  <c:v>1179514.8156682041</c:v>
                </c:pt>
                <c:pt idx="9">
                  <c:v>1134622.2146923307</c:v>
                </c:pt>
                <c:pt idx="10">
                  <c:v>1133887</c:v>
                </c:pt>
                <c:pt idx="11">
                  <c:v>1109724.5590085674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EE-4F02-A8D5-009B4FFE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6247"/>
        <c:axId val="86626735"/>
      </c:lineChart>
      <c:catAx>
        <c:axId val="86636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26735"/>
        <c:crosses val="autoZero"/>
        <c:auto val="1"/>
        <c:lblAlgn val="ctr"/>
        <c:lblOffset val="100"/>
        <c:noMultiLvlLbl val="0"/>
      </c:catAx>
      <c:valAx>
        <c:axId val="8662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36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Average Per Connection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Summary'!$AZ$3</c:f>
              <c:strCache>
                <c:ptCount val="1"/>
                <c:pt idx="0">
                  <c:v>Average per Customer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Summary'!$AZ$5:$AZ$14</c:f>
              <c:numCache>
                <c:formatCode>#,##0</c:formatCode>
                <c:ptCount val="10"/>
                <c:pt idx="0">
                  <c:v>6663.0516863905332</c:v>
                </c:pt>
                <c:pt idx="1">
                  <c:v>6762.1204437869837</c:v>
                </c:pt>
                <c:pt idx="2">
                  <c:v>6563.6575284090904</c:v>
                </c:pt>
                <c:pt idx="3">
                  <c:v>4469.8539202132379</c:v>
                </c:pt>
                <c:pt idx="4">
                  <c:v>4120.7631842884803</c:v>
                </c:pt>
                <c:pt idx="5">
                  <c:v>4053.8230587390613</c:v>
                </c:pt>
                <c:pt idx="6">
                  <c:v>3965.9286030967305</c:v>
                </c:pt>
                <c:pt idx="7">
                  <c:v>3922.2445126045841</c:v>
                </c:pt>
                <c:pt idx="8">
                  <c:v>3899.2225311345592</c:v>
                </c:pt>
                <c:pt idx="9">
                  <c:v>3885.6925160696255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0-4EB3-835B-98AB509F588D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('Normalized Annual Summary'!$BB$5:$BB$14,'Normalized Annual Summary'!$AZ$15:$AZ$16)</c:f>
              <c:numCache>
                <c:formatCode>General</c:formatCode>
                <c:ptCount val="12"/>
                <c:pt idx="10" formatCode="#,##0">
                  <c:v>3863.3287904599661</c:v>
                </c:pt>
                <c:pt idx="11" formatCode="#,##0">
                  <c:v>3834.7579041305507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0-4EB3-835B-98AB509F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127032"/>
        <c:axId val="1171133264"/>
      </c:lineChart>
      <c:catAx>
        <c:axId val="11711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33264"/>
        <c:crosses val="autoZero"/>
        <c:auto val="1"/>
        <c:lblAlgn val="ctr"/>
        <c:lblOffset val="100"/>
        <c:noMultiLvlLbl val="0"/>
      </c:catAx>
      <c:valAx>
        <c:axId val="1171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2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Summary'!$AR$3</c:f>
              <c:strCache>
                <c:ptCount val="1"/>
                <c:pt idx="0">
                  <c:v>Average per Device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Summary'!$AR$5:$AR$14</c:f>
              <c:numCache>
                <c:formatCode>#,##0</c:formatCode>
                <c:ptCount val="10"/>
                <c:pt idx="0">
                  <c:v>1199.942385321101</c:v>
                </c:pt>
                <c:pt idx="1">
                  <c:v>1092.9633027522937</c:v>
                </c:pt>
                <c:pt idx="2">
                  <c:v>1071.280986238532</c:v>
                </c:pt>
                <c:pt idx="3">
                  <c:v>1067.8059772296006</c:v>
                </c:pt>
                <c:pt idx="4">
                  <c:v>1059.3411556633114</c:v>
                </c:pt>
                <c:pt idx="5">
                  <c:v>1062.5992988775618</c:v>
                </c:pt>
                <c:pt idx="6">
                  <c:v>1059.5900718435628</c:v>
                </c:pt>
                <c:pt idx="7">
                  <c:v>1070.1635356773174</c:v>
                </c:pt>
                <c:pt idx="8">
                  <c:v>1076.7866376057937</c:v>
                </c:pt>
                <c:pt idx="9">
                  <c:v>1060.2003934609245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B-41DF-9520-B3EC013DD5AE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('Normalized Annual Summary'!$AV$5:$AV$14,'Normalized Annual Summary'!$AR$15:$AR$16)</c:f>
              <c:numCache>
                <c:formatCode>General</c:formatCode>
                <c:ptCount val="12"/>
                <c:pt idx="10" formatCode="#,##0">
                  <c:v>1017.1789215017066</c:v>
                </c:pt>
                <c:pt idx="11" formatCode="#,##0">
                  <c:v>1017.1789215017066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B-41DF-9520-B3EC013DD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127032"/>
        <c:axId val="1171133264"/>
      </c:lineChart>
      <c:catAx>
        <c:axId val="11711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33264"/>
        <c:crosses val="autoZero"/>
        <c:auto val="1"/>
        <c:lblAlgn val="ctr"/>
        <c:lblOffset val="100"/>
        <c:noMultiLvlLbl val="0"/>
      </c:catAx>
      <c:valAx>
        <c:axId val="1171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2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Summary'!$AH$3</c:f>
              <c:strCache>
                <c:ptCount val="1"/>
                <c:pt idx="0">
                  <c:v>Average per Device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Summary'!$AH$5:$AH$14</c:f>
              <c:numCache>
                <c:formatCode>#,##0</c:formatCode>
                <c:ptCount val="10"/>
                <c:pt idx="0">
                  <c:v>904.23182416272459</c:v>
                </c:pt>
                <c:pt idx="1">
                  <c:v>906.84247494481235</c:v>
                </c:pt>
                <c:pt idx="2">
                  <c:v>903.94878273824077</c:v>
                </c:pt>
                <c:pt idx="3">
                  <c:v>893.02705182196269</c:v>
                </c:pt>
                <c:pt idx="4">
                  <c:v>811.46356709805298</c:v>
                </c:pt>
                <c:pt idx="5">
                  <c:v>790.11837420674101</c:v>
                </c:pt>
                <c:pt idx="6">
                  <c:v>781.07929640243799</c:v>
                </c:pt>
                <c:pt idx="7">
                  <c:v>779.40599536878085</c:v>
                </c:pt>
                <c:pt idx="8">
                  <c:v>771.33805586696462</c:v>
                </c:pt>
                <c:pt idx="9">
                  <c:v>765.317886452979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6-46FF-B22B-D6349DC40F28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('Normalized Annual Summary'!$AL$5:$AL$14,'Normalized Annual Summary'!$AH$15:$AH$16)</c:f>
              <c:numCache>
                <c:formatCode>General</c:formatCode>
                <c:ptCount val="12"/>
                <c:pt idx="10" formatCode="#,##0">
                  <c:v>762.09852696094993</c:v>
                </c:pt>
                <c:pt idx="11" formatCode="#,##0">
                  <c:v>755.34788198522619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6-46FF-B22B-D6349DC4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127032"/>
        <c:axId val="1171133264"/>
      </c:lineChart>
      <c:catAx>
        <c:axId val="11711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33264"/>
        <c:crosses val="autoZero"/>
        <c:auto val="1"/>
        <c:lblAlgn val="ctr"/>
        <c:lblOffset val="100"/>
        <c:noMultiLvlLbl val="0"/>
      </c:catAx>
      <c:valAx>
        <c:axId val="1171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2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 AvgTemp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Data'!$CC$2:$CC$133</c:f>
              <c:numCache>
                <c:formatCode>_(* #,##0_);_(* \(#,##0\);_(* "-"??_);_(@_)</c:formatCode>
                <c:ptCount val="132"/>
                <c:pt idx="0">
                  <c:v>1851115.6367289531</c:v>
                </c:pt>
                <c:pt idx="1">
                  <c:v>1448342.4232080553</c:v>
                </c:pt>
                <c:pt idx="2">
                  <c:v>1440848.5645372758</c:v>
                </c:pt>
                <c:pt idx="3">
                  <c:v>1000762.4714922687</c:v>
                </c:pt>
                <c:pt idx="4">
                  <c:v>931030.85572949564</c:v>
                </c:pt>
                <c:pt idx="5">
                  <c:v>880482.49332928064</c:v>
                </c:pt>
                <c:pt idx="6">
                  <c:v>755145.36260404554</c:v>
                </c:pt>
                <c:pt idx="7">
                  <c:v>828169.63286991511</c:v>
                </c:pt>
                <c:pt idx="8">
                  <c:v>794625.31824257015</c:v>
                </c:pt>
                <c:pt idx="9">
                  <c:v>1070683.5088435244</c:v>
                </c:pt>
                <c:pt idx="10">
                  <c:v>1103467.5892384751</c:v>
                </c:pt>
                <c:pt idx="11">
                  <c:v>1468914.94917228</c:v>
                </c:pt>
                <c:pt idx="12">
                  <c:v>1576363.6582417574</c:v>
                </c:pt>
                <c:pt idx="13">
                  <c:v>1493786.029493334</c:v>
                </c:pt>
                <c:pt idx="14">
                  <c:v>1146576.6222760445</c:v>
                </c:pt>
                <c:pt idx="15">
                  <c:v>895461.79554169066</c:v>
                </c:pt>
                <c:pt idx="16">
                  <c:v>876840.92599697178</c:v>
                </c:pt>
                <c:pt idx="17">
                  <c:v>753929.48839539255</c:v>
                </c:pt>
                <c:pt idx="18">
                  <c:v>914409.89023613918</c:v>
                </c:pt>
                <c:pt idx="19">
                  <c:v>844037.80377411621</c:v>
                </c:pt>
                <c:pt idx="20">
                  <c:v>815416.95567795844</c:v>
                </c:pt>
                <c:pt idx="21">
                  <c:v>963492.36670219107</c:v>
                </c:pt>
                <c:pt idx="22">
                  <c:v>1241518.8588353598</c:v>
                </c:pt>
                <c:pt idx="23">
                  <c:v>1513976.9090331721</c:v>
                </c:pt>
                <c:pt idx="24">
                  <c:v>1698968.303010433</c:v>
                </c:pt>
                <c:pt idx="25">
                  <c:v>1416415.5690637031</c:v>
                </c:pt>
                <c:pt idx="26">
                  <c:v>1337233.2563396252</c:v>
                </c:pt>
                <c:pt idx="27">
                  <c:v>1037909.9165447304</c:v>
                </c:pt>
                <c:pt idx="28">
                  <c:v>824083.91946325544</c:v>
                </c:pt>
                <c:pt idx="29">
                  <c:v>786909.36846305232</c:v>
                </c:pt>
                <c:pt idx="30">
                  <c:v>892711.51619945909</c:v>
                </c:pt>
                <c:pt idx="31">
                  <c:v>841278.8619786175</c:v>
                </c:pt>
                <c:pt idx="32">
                  <c:v>780100.54106603912</c:v>
                </c:pt>
                <c:pt idx="33">
                  <c:v>957147.07139248762</c:v>
                </c:pt>
                <c:pt idx="34">
                  <c:v>1149447.5533148155</c:v>
                </c:pt>
                <c:pt idx="35">
                  <c:v>1445835.0367662383</c:v>
                </c:pt>
                <c:pt idx="36">
                  <c:v>1422170.6182211139</c:v>
                </c:pt>
                <c:pt idx="37">
                  <c:v>1348938.4028011118</c:v>
                </c:pt>
                <c:pt idx="38">
                  <c:v>1154409.8202153845</c:v>
                </c:pt>
                <c:pt idx="39">
                  <c:v>1005581.4080137011</c:v>
                </c:pt>
                <c:pt idx="40">
                  <c:v>855634.03091564111</c:v>
                </c:pt>
                <c:pt idx="41">
                  <c:v>861665.60872959869</c:v>
                </c:pt>
                <c:pt idx="42">
                  <c:v>889569.60962056636</c:v>
                </c:pt>
                <c:pt idx="43">
                  <c:v>863341.07078441849</c:v>
                </c:pt>
                <c:pt idx="44">
                  <c:v>865279.83413321106</c:v>
                </c:pt>
                <c:pt idx="45">
                  <c:v>971885.58451040846</c:v>
                </c:pt>
                <c:pt idx="46">
                  <c:v>1185818.2692279692</c:v>
                </c:pt>
                <c:pt idx="47">
                  <c:v>1365608.0524076542</c:v>
                </c:pt>
                <c:pt idx="48">
                  <c:v>1509751.3143071302</c:v>
                </c:pt>
                <c:pt idx="49">
                  <c:v>1459396.2503068575</c:v>
                </c:pt>
                <c:pt idx="50">
                  <c:v>1269249.3657699374</c:v>
                </c:pt>
                <c:pt idx="51">
                  <c:v>1098138.7652895977</c:v>
                </c:pt>
                <c:pt idx="52">
                  <c:v>895708.53055704071</c:v>
                </c:pt>
                <c:pt idx="53">
                  <c:v>861341.48560253845</c:v>
                </c:pt>
                <c:pt idx="54">
                  <c:v>868727.7749097239</c:v>
                </c:pt>
                <c:pt idx="55">
                  <c:v>849175.27097583946</c:v>
                </c:pt>
                <c:pt idx="56">
                  <c:v>848744.30024937692</c:v>
                </c:pt>
                <c:pt idx="57">
                  <c:v>972933.67616326828</c:v>
                </c:pt>
                <c:pt idx="58">
                  <c:v>1263898.6184665372</c:v>
                </c:pt>
                <c:pt idx="59">
                  <c:v>1489927.1055866175</c:v>
                </c:pt>
                <c:pt idx="60">
                  <c:v>1620950.4871755496</c:v>
                </c:pt>
                <c:pt idx="61">
                  <c:v>1548539.9918725397</c:v>
                </c:pt>
                <c:pt idx="62">
                  <c:v>1343038.8224035273</c:v>
                </c:pt>
                <c:pt idx="63">
                  <c:v>1139870.9264626207</c:v>
                </c:pt>
                <c:pt idx="64">
                  <c:v>898097.6990765736</c:v>
                </c:pt>
                <c:pt idx="65">
                  <c:v>836133.24186198669</c:v>
                </c:pt>
                <c:pt idx="66">
                  <c:v>820146.05898436683</c:v>
                </c:pt>
                <c:pt idx="67">
                  <c:v>823099.06143664243</c:v>
                </c:pt>
                <c:pt idx="68">
                  <c:v>860436.88434297661</c:v>
                </c:pt>
                <c:pt idx="69">
                  <c:v>983037.34357693628</c:v>
                </c:pt>
                <c:pt idx="70">
                  <c:v>1205162.6766480969</c:v>
                </c:pt>
                <c:pt idx="71">
                  <c:v>1374908.5429994187</c:v>
                </c:pt>
                <c:pt idx="72">
                  <c:v>1549224.05261664</c:v>
                </c:pt>
                <c:pt idx="73">
                  <c:v>1523550.0296782288</c:v>
                </c:pt>
                <c:pt idx="74">
                  <c:v>1285461.3496461362</c:v>
                </c:pt>
                <c:pt idx="75">
                  <c:v>1064842.2787654283</c:v>
                </c:pt>
                <c:pt idx="76">
                  <c:v>845112.13056262652</c:v>
                </c:pt>
                <c:pt idx="77">
                  <c:v>816411.93725227506</c:v>
                </c:pt>
                <c:pt idx="78">
                  <c:v>840222.25595649867</c:v>
                </c:pt>
                <c:pt idx="79">
                  <c:v>844707.8346506505</c:v>
                </c:pt>
                <c:pt idx="80">
                  <c:v>852552.35688286053</c:v>
                </c:pt>
                <c:pt idx="81">
                  <c:v>915029.47493495443</c:v>
                </c:pt>
                <c:pt idx="82">
                  <c:v>1054694.2331966532</c:v>
                </c:pt>
                <c:pt idx="83">
                  <c:v>1193048.4201645397</c:v>
                </c:pt>
                <c:pt idx="84">
                  <c:v>1350115.3133345952</c:v>
                </c:pt>
                <c:pt idx="85">
                  <c:v>1335460.5627346458</c:v>
                </c:pt>
                <c:pt idx="86">
                  <c:v>1185928.4359506979</c:v>
                </c:pt>
                <c:pt idx="87">
                  <c:v>1030134.8015204088</c:v>
                </c:pt>
                <c:pt idx="88">
                  <c:v>852517.24940407381</c:v>
                </c:pt>
                <c:pt idx="89">
                  <c:v>849123.78989684395</c:v>
                </c:pt>
                <c:pt idx="90">
                  <c:v>896671.30557917373</c:v>
                </c:pt>
                <c:pt idx="91">
                  <c:v>876754.76983330818</c:v>
                </c:pt>
                <c:pt idx="92">
                  <c:v>835840.37926732854</c:v>
                </c:pt>
                <c:pt idx="93">
                  <c:v>855883.77766786446</c:v>
                </c:pt>
                <c:pt idx="94">
                  <c:v>1011944.5730881594</c:v>
                </c:pt>
                <c:pt idx="95">
                  <c:v>1275181.7058053315</c:v>
                </c:pt>
                <c:pt idx="96">
                  <c:v>1311885.8745015999</c:v>
                </c:pt>
                <c:pt idx="97">
                  <c:v>1279939.4751718449</c:v>
                </c:pt>
                <c:pt idx="98">
                  <c:v>1193079.2441033481</c:v>
                </c:pt>
                <c:pt idx="99">
                  <c:v>986514.78090477665</c:v>
                </c:pt>
                <c:pt idx="100">
                  <c:v>828761.74687757005</c:v>
                </c:pt>
                <c:pt idx="101">
                  <c:v>797978.85453971266</c:v>
                </c:pt>
                <c:pt idx="102">
                  <c:v>836579.61699481145</c:v>
                </c:pt>
                <c:pt idx="103">
                  <c:v>807357.84403765923</c:v>
                </c:pt>
                <c:pt idx="104">
                  <c:v>814153.82186208339</c:v>
                </c:pt>
                <c:pt idx="105">
                  <c:v>868122.9768233978</c:v>
                </c:pt>
                <c:pt idx="106">
                  <c:v>1118443.3465630461</c:v>
                </c:pt>
                <c:pt idx="107">
                  <c:v>1434321.4485104729</c:v>
                </c:pt>
                <c:pt idx="108">
                  <c:v>1480000.402661148</c:v>
                </c:pt>
                <c:pt idx="109">
                  <c:v>1350355.8775361355</c:v>
                </c:pt>
                <c:pt idx="110">
                  <c:v>1190854.4108551431</c:v>
                </c:pt>
                <c:pt idx="111">
                  <c:v>1068698.1233771562</c:v>
                </c:pt>
                <c:pt idx="112">
                  <c:v>848864.40373814269</c:v>
                </c:pt>
                <c:pt idx="113">
                  <c:v>881878.08735140262</c:v>
                </c:pt>
                <c:pt idx="114">
                  <c:v>973324.26779717114</c:v>
                </c:pt>
                <c:pt idx="115">
                  <c:v>934446.9670867481</c:v>
                </c:pt>
                <c:pt idx="116">
                  <c:v>860731.3537090926</c:v>
                </c:pt>
                <c:pt idx="117">
                  <c:v>969064.71297600411</c:v>
                </c:pt>
                <c:pt idx="118">
                  <c:v>1189575.7854804529</c:v>
                </c:pt>
                <c:pt idx="119">
                  <c:v>1335145.8421862409</c:v>
                </c:pt>
                <c:pt idx="120">
                  <c:v>1503531.1944865636</c:v>
                </c:pt>
                <c:pt idx="121">
                  <c:v>1447092.5238958381</c:v>
                </c:pt>
                <c:pt idx="122">
                  <c:v>1235330.2399704347</c:v>
                </c:pt>
                <c:pt idx="123">
                  <c:v>1068823.8496361158</c:v>
                </c:pt>
                <c:pt idx="124">
                  <c:v>864686.5302930153</c:v>
                </c:pt>
                <c:pt idx="125">
                  <c:v>858703.55730278243</c:v>
                </c:pt>
                <c:pt idx="126">
                  <c:v>964242.75738978956</c:v>
                </c:pt>
                <c:pt idx="127">
                  <c:v>881454.80738978949</c:v>
                </c:pt>
                <c:pt idx="128">
                  <c:v>814388.95663611579</c:v>
                </c:pt>
                <c:pt idx="129">
                  <c:v>898242.27964785392</c:v>
                </c:pt>
                <c:pt idx="130">
                  <c:v>1225669.1433027824</c:v>
                </c:pt>
                <c:pt idx="131">
                  <c:v>1327840.234163983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50-49D6-9DD0-046D70050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AvgTemp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Data'!$CD$2:$CD$133</c:f>
              <c:numCache>
                <c:formatCode>_(* #,##0_);_(* \(#,##0\);_(* "-"??_);_(@_)</c:formatCode>
                <c:ptCount val="132"/>
                <c:pt idx="0">
                  <c:v>530896.47625497775</c:v>
                </c:pt>
                <c:pt idx="1">
                  <c:v>433045.35017755575</c:v>
                </c:pt>
                <c:pt idx="2">
                  <c:v>464797.06684920297</c:v>
                </c:pt>
                <c:pt idx="3">
                  <c:v>348436.02107042295</c:v>
                </c:pt>
                <c:pt idx="4">
                  <c:v>369831.09591765108</c:v>
                </c:pt>
                <c:pt idx="5">
                  <c:v>399423.525070048</c:v>
                </c:pt>
                <c:pt idx="6">
                  <c:v>331915.22879159421</c:v>
                </c:pt>
                <c:pt idx="7">
                  <c:v>372272.63483776472</c:v>
                </c:pt>
                <c:pt idx="8">
                  <c:v>330851.73753690626</c:v>
                </c:pt>
                <c:pt idx="9">
                  <c:v>376598.35592895129</c:v>
                </c:pt>
                <c:pt idx="10">
                  <c:v>329676.34764714743</c:v>
                </c:pt>
                <c:pt idx="11">
                  <c:v>437325.50900580391</c:v>
                </c:pt>
                <c:pt idx="12">
                  <c:v>460227.80811451178</c:v>
                </c:pt>
                <c:pt idx="13">
                  <c:v>458328.62976497161</c:v>
                </c:pt>
                <c:pt idx="14">
                  <c:v>377408.42803134973</c:v>
                </c:pt>
                <c:pt idx="15">
                  <c:v>321086.18950680684</c:v>
                </c:pt>
                <c:pt idx="16">
                  <c:v>358226.60391509451</c:v>
                </c:pt>
                <c:pt idx="17">
                  <c:v>351255.46823446552</c:v>
                </c:pt>
                <c:pt idx="18">
                  <c:v>416080.08247989742</c:v>
                </c:pt>
                <c:pt idx="19">
                  <c:v>390769.09581444197</c:v>
                </c:pt>
                <c:pt idx="20">
                  <c:v>351154.68869567371</c:v>
                </c:pt>
                <c:pt idx="21">
                  <c:v>347988.58464587259</c:v>
                </c:pt>
                <c:pt idx="22">
                  <c:v>383129.63346627762</c:v>
                </c:pt>
                <c:pt idx="23">
                  <c:v>461280.93576903758</c:v>
                </c:pt>
                <c:pt idx="24">
                  <c:v>495560.25057200401</c:v>
                </c:pt>
                <c:pt idx="25">
                  <c:v>433601.38569778751</c:v>
                </c:pt>
                <c:pt idx="26">
                  <c:v>439889.73276339064</c:v>
                </c:pt>
                <c:pt idx="27">
                  <c:v>371793.24462532275</c:v>
                </c:pt>
                <c:pt idx="28">
                  <c:v>335429.13032426999</c:v>
                </c:pt>
                <c:pt idx="29">
                  <c:v>365562.78352354112</c:v>
                </c:pt>
                <c:pt idx="30">
                  <c:v>404955.65234260785</c:v>
                </c:pt>
                <c:pt idx="31">
                  <c:v>388295.26412456855</c:v>
                </c:pt>
                <c:pt idx="32">
                  <c:v>334651.03046099946</c:v>
                </c:pt>
                <c:pt idx="33">
                  <c:v>344782.30458046449</c:v>
                </c:pt>
                <c:pt idx="34">
                  <c:v>353717.39737605618</c:v>
                </c:pt>
                <c:pt idx="35">
                  <c:v>439654.85531724407</c:v>
                </c:pt>
                <c:pt idx="36">
                  <c:v>437489.13866823807</c:v>
                </c:pt>
                <c:pt idx="37">
                  <c:v>430640.53315695102</c:v>
                </c:pt>
                <c:pt idx="38">
                  <c:v>398113.13276456145</c:v>
                </c:pt>
                <c:pt idx="39">
                  <c:v>369801.53260967002</c:v>
                </c:pt>
                <c:pt idx="40">
                  <c:v>354935.62497742142</c:v>
                </c:pt>
                <c:pt idx="41">
                  <c:v>364632.7088275525</c:v>
                </c:pt>
                <c:pt idx="42">
                  <c:v>372775.16737694375</c:v>
                </c:pt>
                <c:pt idx="43">
                  <c:v>362324.44055375876</c:v>
                </c:pt>
                <c:pt idx="44">
                  <c:v>353098.26131702855</c:v>
                </c:pt>
                <c:pt idx="45">
                  <c:v>363518.22992306208</c:v>
                </c:pt>
                <c:pt idx="46">
                  <c:v>397406.04179272999</c:v>
                </c:pt>
                <c:pt idx="47">
                  <c:v>429456.91012665187</c:v>
                </c:pt>
                <c:pt idx="48">
                  <c:v>462591.88666867121</c:v>
                </c:pt>
                <c:pt idx="49">
                  <c:v>459055.70082198142</c:v>
                </c:pt>
                <c:pt idx="50">
                  <c:v>424213.49112236575</c:v>
                </c:pt>
                <c:pt idx="51">
                  <c:v>389788.13155910809</c:v>
                </c:pt>
                <c:pt idx="52">
                  <c:v>356402.53947932506</c:v>
                </c:pt>
                <c:pt idx="53">
                  <c:v>356642.46780290827</c:v>
                </c:pt>
                <c:pt idx="54">
                  <c:v>361220.31889251788</c:v>
                </c:pt>
                <c:pt idx="55">
                  <c:v>351966.45949227933</c:v>
                </c:pt>
                <c:pt idx="56">
                  <c:v>344802.03364467964</c:v>
                </c:pt>
                <c:pt idx="57">
                  <c:v>362459.60427577782</c:v>
                </c:pt>
                <c:pt idx="58">
                  <c:v>411795.08954065532</c:v>
                </c:pt>
                <c:pt idx="59">
                  <c:v>458171.93334525987</c:v>
                </c:pt>
                <c:pt idx="60">
                  <c:v>488225.40626351791</c:v>
                </c:pt>
                <c:pt idx="61">
                  <c:v>480799.54438038275</c:v>
                </c:pt>
                <c:pt idx="62">
                  <c:v>443453.68922262796</c:v>
                </c:pt>
                <c:pt idx="63">
                  <c:v>394989.98388853169</c:v>
                </c:pt>
                <c:pt idx="64">
                  <c:v>354875.77276177716</c:v>
                </c:pt>
                <c:pt idx="65">
                  <c:v>350297.3306874471</c:v>
                </c:pt>
                <c:pt idx="66">
                  <c:v>347973.30080580845</c:v>
                </c:pt>
                <c:pt idx="67">
                  <c:v>344860.78190977342</c:v>
                </c:pt>
                <c:pt idx="68">
                  <c:v>340976.14072229428</c:v>
                </c:pt>
                <c:pt idx="69">
                  <c:v>362440.82736102218</c:v>
                </c:pt>
                <c:pt idx="70">
                  <c:v>403472.18189362867</c:v>
                </c:pt>
                <c:pt idx="71">
                  <c:v>437312.12832362257</c:v>
                </c:pt>
                <c:pt idx="72">
                  <c:v>473843.21736929787</c:v>
                </c:pt>
                <c:pt idx="73">
                  <c:v>475245.957184556</c:v>
                </c:pt>
                <c:pt idx="74">
                  <c:v>428072.72791033384</c:v>
                </c:pt>
                <c:pt idx="75">
                  <c:v>378531.9738015664</c:v>
                </c:pt>
                <c:pt idx="76">
                  <c:v>340806.154173841</c:v>
                </c:pt>
                <c:pt idx="77">
                  <c:v>340625.70943666226</c:v>
                </c:pt>
                <c:pt idx="78">
                  <c:v>349000.05216439266</c:v>
                </c:pt>
                <c:pt idx="79">
                  <c:v>346213.37744120747</c:v>
                </c:pt>
                <c:pt idx="80">
                  <c:v>337409.9954088144</c:v>
                </c:pt>
                <c:pt idx="81">
                  <c:v>342186.36210064136</c:v>
                </c:pt>
                <c:pt idx="82">
                  <c:v>363837.03393894923</c:v>
                </c:pt>
                <c:pt idx="83">
                  <c:v>393218.50013864052</c:v>
                </c:pt>
                <c:pt idx="84">
                  <c:v>429055.50201081455</c:v>
                </c:pt>
                <c:pt idx="85">
                  <c:v>431636.87731358531</c:v>
                </c:pt>
                <c:pt idx="86">
                  <c:v>404998.35658740322</c:v>
                </c:pt>
                <c:pt idx="87">
                  <c:v>370497.07719725359</c:v>
                </c:pt>
                <c:pt idx="88">
                  <c:v>338513.79030833172</c:v>
                </c:pt>
                <c:pt idx="89">
                  <c:v>342086.1334814608</c:v>
                </c:pt>
                <c:pt idx="90">
                  <c:v>352295.15279552783</c:v>
                </c:pt>
                <c:pt idx="91">
                  <c:v>348047.25568580156</c:v>
                </c:pt>
                <c:pt idx="92">
                  <c:v>331239.99470875581</c:v>
                </c:pt>
                <c:pt idx="93">
                  <c:v>328255.69000458572</c:v>
                </c:pt>
                <c:pt idx="94">
                  <c:v>359858.56821140903</c:v>
                </c:pt>
                <c:pt idx="95">
                  <c:v>406733.4169459712</c:v>
                </c:pt>
                <c:pt idx="96">
                  <c:v>418368.42048318533</c:v>
                </c:pt>
                <c:pt idx="97">
                  <c:v>417663.57567789353</c:v>
                </c:pt>
                <c:pt idx="98">
                  <c:v>398340.14964919828</c:v>
                </c:pt>
                <c:pt idx="99">
                  <c:v>346225.19800055836</c:v>
                </c:pt>
                <c:pt idx="100">
                  <c:v>318087.52819926664</c:v>
                </c:pt>
                <c:pt idx="101">
                  <c:v>318700.41717107617</c:v>
                </c:pt>
                <c:pt idx="102">
                  <c:v>335823.55296606262</c:v>
                </c:pt>
                <c:pt idx="103">
                  <c:v>325936.19953441189</c:v>
                </c:pt>
                <c:pt idx="104">
                  <c:v>326826.77477231092</c:v>
                </c:pt>
                <c:pt idx="105">
                  <c:v>329723.45916398853</c:v>
                </c:pt>
                <c:pt idx="106">
                  <c:v>381482.43731699511</c:v>
                </c:pt>
                <c:pt idx="107">
                  <c:v>439388.06075515936</c:v>
                </c:pt>
                <c:pt idx="108">
                  <c:v>458072.99411802011</c:v>
                </c:pt>
                <c:pt idx="109">
                  <c:v>435826.29198036948</c:v>
                </c:pt>
                <c:pt idx="110">
                  <c:v>400965.62099330663</c:v>
                </c:pt>
                <c:pt idx="111">
                  <c:v>372558.85840940592</c:v>
                </c:pt>
                <c:pt idx="112">
                  <c:v>334696.67587727826</c:v>
                </c:pt>
                <c:pt idx="113">
                  <c:v>345702.87019694614</c:v>
                </c:pt>
                <c:pt idx="114">
                  <c:v>364191.0597034056</c:v>
                </c:pt>
                <c:pt idx="115">
                  <c:v>351972.75405312411</c:v>
                </c:pt>
                <c:pt idx="116">
                  <c:v>328279.32452842937</c:v>
                </c:pt>
                <c:pt idx="117">
                  <c:v>341203.4213450895</c:v>
                </c:pt>
                <c:pt idx="118">
                  <c:v>394412.92800972617</c:v>
                </c:pt>
                <c:pt idx="119">
                  <c:v>415809.29269978689</c:v>
                </c:pt>
                <c:pt idx="120">
                  <c:v>455222.24322580645</c:v>
                </c:pt>
                <c:pt idx="121">
                  <c:v>452380.95714285719</c:v>
                </c:pt>
                <c:pt idx="122">
                  <c:v>410986.05419354839</c:v>
                </c:pt>
                <c:pt idx="123">
                  <c:v>363489.85433333338</c:v>
                </c:pt>
                <c:pt idx="124">
                  <c:v>325071.53387096775</c:v>
                </c:pt>
                <c:pt idx="125">
                  <c:v>331922.86866666668</c:v>
                </c:pt>
                <c:pt idx="126">
                  <c:v>355914.97258064518</c:v>
                </c:pt>
                <c:pt idx="127">
                  <c:v>334234.26322580647</c:v>
                </c:pt>
                <c:pt idx="128">
                  <c:v>313384.20333333331</c:v>
                </c:pt>
                <c:pt idx="129">
                  <c:v>325023.92129032261</c:v>
                </c:pt>
                <c:pt idx="130">
                  <c:v>397586.96266666672</c:v>
                </c:pt>
                <c:pt idx="131">
                  <c:v>409356.87483870966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85-41B6-9ADB-DC6E6D3F1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AvgTemp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Data'!$CE$2:$CE$133</c:f>
              <c:numCache>
                <c:formatCode>_(* #,##0_);_(* \(#,##0\);_(* "-"??_);_(@_)</c:formatCode>
                <c:ptCount val="132"/>
                <c:pt idx="0">
                  <c:v>1138481.0492309032</c:v>
                </c:pt>
                <c:pt idx="1">
                  <c:v>1332276.2404394126</c:v>
                </c:pt>
                <c:pt idx="2">
                  <c:v>1111813.8972526928</c:v>
                </c:pt>
                <c:pt idx="3">
                  <c:v>1155591.5350767111</c:v>
                </c:pt>
                <c:pt idx="4">
                  <c:v>871629.99969236343</c:v>
                </c:pt>
                <c:pt idx="5">
                  <c:v>948011.9982595297</c:v>
                </c:pt>
                <c:pt idx="6">
                  <c:v>1029355.9106725876</c:v>
                </c:pt>
                <c:pt idx="7">
                  <c:v>979514.92508007342</c:v>
                </c:pt>
                <c:pt idx="8">
                  <c:v>1029870.3254760939</c:v>
                </c:pt>
                <c:pt idx="9">
                  <c:v>960559.47738933121</c:v>
                </c:pt>
                <c:pt idx="10">
                  <c:v>1109914.7402541081</c:v>
                </c:pt>
                <c:pt idx="11">
                  <c:v>1222890.8026469543</c:v>
                </c:pt>
                <c:pt idx="12">
                  <c:v>1254949.0160206123</c:v>
                </c:pt>
                <c:pt idx="13">
                  <c:v>1209425.808714937</c:v>
                </c:pt>
                <c:pt idx="14">
                  <c:v>1080053.4607439649</c:v>
                </c:pt>
                <c:pt idx="15">
                  <c:v>1042960.209510593</c:v>
                </c:pt>
                <c:pt idx="16">
                  <c:v>965843.25672458869</c:v>
                </c:pt>
                <c:pt idx="17">
                  <c:v>1042404.8345686464</c:v>
                </c:pt>
                <c:pt idx="18">
                  <c:v>1019201.4781151367</c:v>
                </c:pt>
                <c:pt idx="19">
                  <c:v>1034540.7874035973</c:v>
                </c:pt>
                <c:pt idx="20">
                  <c:v>956567.51657532132</c:v>
                </c:pt>
                <c:pt idx="21">
                  <c:v>926911.80342454207</c:v>
                </c:pt>
                <c:pt idx="22">
                  <c:v>1019797.7209297034</c:v>
                </c:pt>
                <c:pt idx="23">
                  <c:v>1133375.9223849943</c:v>
                </c:pt>
                <c:pt idx="24">
                  <c:v>1160721.6035862076</c:v>
                </c:pt>
                <c:pt idx="25">
                  <c:v>1351008.5359296242</c:v>
                </c:pt>
                <c:pt idx="26">
                  <c:v>1125338.1472114788</c:v>
                </c:pt>
                <c:pt idx="27">
                  <c:v>1044922.2654621206</c:v>
                </c:pt>
                <c:pt idx="28">
                  <c:v>953935.5822037718</c:v>
                </c:pt>
                <c:pt idx="29">
                  <c:v>977727.32098297169</c:v>
                </c:pt>
                <c:pt idx="30">
                  <c:v>1059976.127262898</c:v>
                </c:pt>
                <c:pt idx="31">
                  <c:v>1008748.8368820952</c:v>
                </c:pt>
                <c:pt idx="32">
                  <c:v>1026828.9604686118</c:v>
                </c:pt>
                <c:pt idx="33">
                  <c:v>923095.30675538559</c:v>
                </c:pt>
                <c:pt idx="34">
                  <c:v>1034563.2991532639</c:v>
                </c:pt>
                <c:pt idx="35">
                  <c:v>1073256.7875660199</c:v>
                </c:pt>
                <c:pt idx="36">
                  <c:v>1176204.5841039126</c:v>
                </c:pt>
                <c:pt idx="37">
                  <c:v>1163183.7476386696</c:v>
                </c:pt>
                <c:pt idx="38">
                  <c:v>1075598.573571323</c:v>
                </c:pt>
                <c:pt idx="39">
                  <c:v>983946.39469488582</c:v>
                </c:pt>
                <c:pt idx="40">
                  <c:v>966712.49702520808</c:v>
                </c:pt>
                <c:pt idx="41">
                  <c:v>989761.56693859061</c:v>
                </c:pt>
                <c:pt idx="42">
                  <c:v>1020668.6311579837</c:v>
                </c:pt>
                <c:pt idx="43">
                  <c:v>980779.468163757</c:v>
                </c:pt>
                <c:pt idx="44">
                  <c:v>964387.67701257044</c:v>
                </c:pt>
                <c:pt idx="45">
                  <c:v>954052.35248885571</c:v>
                </c:pt>
                <c:pt idx="46">
                  <c:v>1051464.5009315216</c:v>
                </c:pt>
                <c:pt idx="47">
                  <c:v>1092033.8271425983</c:v>
                </c:pt>
                <c:pt idx="48">
                  <c:v>1178214.6561554268</c:v>
                </c:pt>
                <c:pt idx="49">
                  <c:v>1158547.2239246895</c:v>
                </c:pt>
                <c:pt idx="50">
                  <c:v>1070759.5549767076</c:v>
                </c:pt>
                <c:pt idx="51">
                  <c:v>1037792.3647014529</c:v>
                </c:pt>
                <c:pt idx="52">
                  <c:v>909864.47728690982</c:v>
                </c:pt>
                <c:pt idx="53">
                  <c:v>920169.47033705784</c:v>
                </c:pt>
                <c:pt idx="54">
                  <c:v>958308.67249911791</c:v>
                </c:pt>
                <c:pt idx="55">
                  <c:v>958048.84180922783</c:v>
                </c:pt>
                <c:pt idx="56">
                  <c:v>949557.57757488021</c:v>
                </c:pt>
                <c:pt idx="57">
                  <c:v>988135.90945092821</c:v>
                </c:pt>
                <c:pt idx="58">
                  <c:v>1133792.8624888996</c:v>
                </c:pt>
                <c:pt idx="59">
                  <c:v>1189310.5332344116</c:v>
                </c:pt>
                <c:pt idx="60">
                  <c:v>1245768.948183703</c:v>
                </c:pt>
                <c:pt idx="61">
                  <c:v>1242021.4453944061</c:v>
                </c:pt>
                <c:pt idx="62">
                  <c:v>1189845.538680942</c:v>
                </c:pt>
                <c:pt idx="63">
                  <c:v>1059773.692913247</c:v>
                </c:pt>
                <c:pt idx="64">
                  <c:v>963623.64414718072</c:v>
                </c:pt>
                <c:pt idx="65">
                  <c:v>957159.1389561512</c:v>
                </c:pt>
                <c:pt idx="66">
                  <c:v>924354.57621129253</c:v>
                </c:pt>
                <c:pt idx="67">
                  <c:v>927873.04375559953</c:v>
                </c:pt>
                <c:pt idx="68">
                  <c:v>968452.3668828056</c:v>
                </c:pt>
                <c:pt idx="69">
                  <c:v>1014346.2408228272</c:v>
                </c:pt>
                <c:pt idx="70">
                  <c:v>1113953.7003293578</c:v>
                </c:pt>
                <c:pt idx="71">
                  <c:v>1146662.3580161044</c:v>
                </c:pt>
                <c:pt idx="72">
                  <c:v>1234563.8989732007</c:v>
                </c:pt>
                <c:pt idx="73">
                  <c:v>1255343.4667346175</c:v>
                </c:pt>
                <c:pt idx="74">
                  <c:v>1157820.4942002879</c:v>
                </c:pt>
                <c:pt idx="75">
                  <c:v>999643.74636115914</c:v>
                </c:pt>
                <c:pt idx="76">
                  <c:v>924746.17174475733</c:v>
                </c:pt>
                <c:pt idx="77">
                  <c:v>942133.91319376172</c:v>
                </c:pt>
                <c:pt idx="78">
                  <c:v>955921.8316778416</c:v>
                </c:pt>
                <c:pt idx="79">
                  <c:v>932915.62068640161</c:v>
                </c:pt>
                <c:pt idx="80">
                  <c:v>956875.63890613604</c:v>
                </c:pt>
                <c:pt idx="81">
                  <c:v>945175.2965469152</c:v>
                </c:pt>
                <c:pt idx="82">
                  <c:v>1021847.7987829517</c:v>
                </c:pt>
                <c:pt idx="83">
                  <c:v>1057825.774293443</c:v>
                </c:pt>
                <c:pt idx="84">
                  <c:v>1160001.4841738343</c:v>
                </c:pt>
                <c:pt idx="85">
                  <c:v>1142725.6778545117</c:v>
                </c:pt>
                <c:pt idx="86">
                  <c:v>1065856.5046195216</c:v>
                </c:pt>
                <c:pt idx="87">
                  <c:v>985143.71116831573</c:v>
                </c:pt>
                <c:pt idx="88">
                  <c:v>901928.23307936394</c:v>
                </c:pt>
                <c:pt idx="89">
                  <c:v>932751.9549902539</c:v>
                </c:pt>
                <c:pt idx="90">
                  <c:v>962372.14609364409</c:v>
                </c:pt>
                <c:pt idx="91">
                  <c:v>979022.80498834618</c:v>
                </c:pt>
                <c:pt idx="92">
                  <c:v>935987.95305121329</c:v>
                </c:pt>
                <c:pt idx="93">
                  <c:v>925351.47412769787</c:v>
                </c:pt>
                <c:pt idx="94">
                  <c:v>1000298.8111145874</c:v>
                </c:pt>
                <c:pt idx="95">
                  <c:v>1083431.9228261493</c:v>
                </c:pt>
                <c:pt idx="96">
                  <c:v>1107189.228390536</c:v>
                </c:pt>
                <c:pt idx="97">
                  <c:v>1119493.6077617917</c:v>
                </c:pt>
                <c:pt idx="98">
                  <c:v>1097237.938996732</c:v>
                </c:pt>
                <c:pt idx="99">
                  <c:v>955732.37155915203</c:v>
                </c:pt>
                <c:pt idx="100">
                  <c:v>897278.09719289979</c:v>
                </c:pt>
                <c:pt idx="101">
                  <c:v>913781.42972613918</c:v>
                </c:pt>
                <c:pt idx="102">
                  <c:v>981396.4405428858</c:v>
                </c:pt>
                <c:pt idx="103">
                  <c:v>973332.14049496234</c:v>
                </c:pt>
                <c:pt idx="104">
                  <c:v>985514.57819245534</c:v>
                </c:pt>
                <c:pt idx="105">
                  <c:v>970875.54622768017</c:v>
                </c:pt>
                <c:pt idx="106">
                  <c:v>1089513.3616707954</c:v>
                </c:pt>
                <c:pt idx="107">
                  <c:v>1175772.7254061336</c:v>
                </c:pt>
                <c:pt idx="108">
                  <c:v>1205139.7216487241</c:v>
                </c:pt>
                <c:pt idx="109">
                  <c:v>1175486.3229933893</c:v>
                </c:pt>
                <c:pt idx="110">
                  <c:v>1095910.629529095</c:v>
                </c:pt>
                <c:pt idx="111">
                  <c:v>1028740.8279158536</c:v>
                </c:pt>
                <c:pt idx="112">
                  <c:v>952560.43235217826</c:v>
                </c:pt>
                <c:pt idx="113">
                  <c:v>975624.06048642134</c:v>
                </c:pt>
                <c:pt idx="114">
                  <c:v>1027536.1302519332</c:v>
                </c:pt>
                <c:pt idx="115">
                  <c:v>1010154.3651749921</c:v>
                </c:pt>
                <c:pt idx="116">
                  <c:v>965937.05239887314</c:v>
                </c:pt>
                <c:pt idx="117">
                  <c:v>988876.2227380051</c:v>
                </c:pt>
                <c:pt idx="118">
                  <c:v>1090757.8315667431</c:v>
                </c:pt>
                <c:pt idx="119">
                  <c:v>1112246.7696773508</c:v>
                </c:pt>
                <c:pt idx="120">
                  <c:v>1184065.7661669208</c:v>
                </c:pt>
                <c:pt idx="121">
                  <c:v>1174547.1707562339</c:v>
                </c:pt>
                <c:pt idx="122">
                  <c:v>1088311.5474572433</c:v>
                </c:pt>
                <c:pt idx="123">
                  <c:v>984709.75703915174</c:v>
                </c:pt>
                <c:pt idx="124">
                  <c:v>913675.9468120822</c:v>
                </c:pt>
                <c:pt idx="125">
                  <c:v>927592.91570581833</c:v>
                </c:pt>
                <c:pt idx="126">
                  <c:v>988110.34842498554</c:v>
                </c:pt>
                <c:pt idx="127">
                  <c:v>952465.67552175967</c:v>
                </c:pt>
                <c:pt idx="128">
                  <c:v>917583.53003915166</c:v>
                </c:pt>
                <c:pt idx="129">
                  <c:v>947287.57777982426</c:v>
                </c:pt>
                <c:pt idx="130">
                  <c:v>1070334.3677058183</c:v>
                </c:pt>
                <c:pt idx="131">
                  <c:v>1104124.9700378885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47-42CE-90B7-2CDCD5B4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'Monthly Data'!$D$1</c:f>
              <c:strCache>
                <c:ptCount val="1"/>
                <c:pt idx="0">
                  <c:v> Residential_kWh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'Monthly Data'!$D$2:$D$121</c:f>
              <c:numCache>
                <c:formatCode>_(* #,##0.00_);_(* \(#,##0.00\);_(* "-"??_);_(@_)</c:formatCode>
                <c:ptCount val="120"/>
                <c:pt idx="0">
                  <c:v>57340609.781689309</c:v>
                </c:pt>
                <c:pt idx="1">
                  <c:v>40509612.892917305</c:v>
                </c:pt>
                <c:pt idx="2">
                  <c:v>44622330.543747306</c:v>
                </c:pt>
                <c:pt idx="3">
                  <c:v>29978899.187859826</c:v>
                </c:pt>
                <c:pt idx="4">
                  <c:v>28817981.570706129</c:v>
                </c:pt>
                <c:pt idx="5">
                  <c:v>26370499.842970181</c:v>
                </c:pt>
                <c:pt idx="6">
                  <c:v>23365531.283817176</c:v>
                </c:pt>
                <c:pt idx="7">
                  <c:v>25629283.662059132</c:v>
                </c:pt>
                <c:pt idx="8">
                  <c:v>23794784.590368867</c:v>
                </c:pt>
                <c:pt idx="9">
                  <c:v>33147213.817241021</c:v>
                </c:pt>
                <c:pt idx="10">
                  <c:v>33060052.720246017</c:v>
                </c:pt>
                <c:pt idx="11">
                  <c:v>45492388.467432439</c:v>
                </c:pt>
                <c:pt idx="12">
                  <c:v>48745892.820972659</c:v>
                </c:pt>
                <c:pt idx="13">
                  <c:v>41704628.24129153</c:v>
                </c:pt>
                <c:pt idx="14">
                  <c:v>35422494.706035554</c:v>
                </c:pt>
                <c:pt idx="15">
                  <c:v>26742473.281728897</c:v>
                </c:pt>
                <c:pt idx="16">
                  <c:v>27060688.121384304</c:v>
                </c:pt>
                <c:pt idx="17">
                  <c:v>22496504.067339953</c:v>
                </c:pt>
                <c:pt idx="18">
                  <c:v>28225326.012798492</c:v>
                </c:pt>
                <c:pt idx="19">
                  <c:v>26043791.332475781</c:v>
                </c:pt>
                <c:pt idx="20">
                  <c:v>24341128.085816931</c:v>
                </c:pt>
                <c:pt idx="21">
                  <c:v>29746882.7832461</c:v>
                </c:pt>
                <c:pt idx="22">
                  <c:v>37124185.180538975</c:v>
                </c:pt>
                <c:pt idx="23">
                  <c:v>46811903.595506512</c:v>
                </c:pt>
                <c:pt idx="24">
                  <c:v>52454619.320476271</c:v>
                </c:pt>
                <c:pt idx="25">
                  <c:v>39446237.860936537</c:v>
                </c:pt>
                <c:pt idx="26">
                  <c:v>41240832.873681232</c:v>
                </c:pt>
                <c:pt idx="27">
                  <c:v>30923899.423494764</c:v>
                </c:pt>
                <c:pt idx="28">
                  <c:v>25333203.430513769</c:v>
                </c:pt>
                <c:pt idx="29">
                  <c:v>23393882.981044419</c:v>
                </c:pt>
                <c:pt idx="30">
                  <c:v>27460658.929336082</c:v>
                </c:pt>
                <c:pt idx="31">
                  <c:v>25866246.648489993</c:v>
                </c:pt>
                <c:pt idx="32">
                  <c:v>23189618.159134023</c:v>
                </c:pt>
                <c:pt idx="33">
                  <c:v>29458161.140319966</c:v>
                </c:pt>
                <c:pt idx="34">
                  <c:v>34270028.526597314</c:v>
                </c:pt>
                <c:pt idx="35">
                  <c:v>44607488.066906236</c:v>
                </c:pt>
                <c:pt idx="36">
                  <c:v>43774869.375609912</c:v>
                </c:pt>
                <c:pt idx="37">
                  <c:v>38806793.891987622</c:v>
                </c:pt>
                <c:pt idx="38">
                  <c:v>35474284.6374323</c:v>
                </c:pt>
                <c:pt idx="39">
                  <c:v>29855022.451166406</c:v>
                </c:pt>
                <c:pt idx="40">
                  <c:v>26212235.169140249</c:v>
                </c:pt>
                <c:pt idx="41">
                  <c:v>25537548.472643334</c:v>
                </c:pt>
                <c:pt idx="42">
                  <c:v>27264238.108992931</c:v>
                </c:pt>
                <c:pt idx="43">
                  <c:v>26451153.405072346</c:v>
                </c:pt>
                <c:pt idx="44">
                  <c:v>25645975.234751705</c:v>
                </c:pt>
                <c:pt idx="45">
                  <c:v>29816033.330578037</c:v>
                </c:pt>
                <c:pt idx="46">
                  <c:v>35262128.287594453</c:v>
                </c:pt>
                <c:pt idx="47">
                  <c:v>42021429.835392661</c:v>
                </c:pt>
                <c:pt idx="48">
                  <c:v>46398370.586117737</c:v>
                </c:pt>
                <c:pt idx="49">
                  <c:v>40459174.851188712</c:v>
                </c:pt>
                <c:pt idx="50">
                  <c:v>38942810.181464761</c:v>
                </c:pt>
                <c:pt idx="51">
                  <c:v>32540242.801284637</c:v>
                </c:pt>
                <c:pt idx="52">
                  <c:v>27363044.289864969</c:v>
                </c:pt>
                <c:pt idx="53">
                  <c:v>25436324.410672858</c:v>
                </c:pt>
                <c:pt idx="54">
                  <c:v>26526640.864798147</c:v>
                </c:pt>
                <c:pt idx="55">
                  <c:v>25920513.242847729</c:v>
                </c:pt>
                <c:pt idx="56">
                  <c:v>25058408.850078013</c:v>
                </c:pt>
                <c:pt idx="57">
                  <c:v>29757023.803658023</c:v>
                </c:pt>
                <c:pt idx="58">
                  <c:v>37513038.396592818</c:v>
                </c:pt>
                <c:pt idx="59">
                  <c:v>45783820.115781844</c:v>
                </c:pt>
                <c:pt idx="60">
                  <c:v>49640365.235135742</c:v>
                </c:pt>
                <c:pt idx="61">
                  <c:v>42750019.905124813</c:v>
                </c:pt>
                <c:pt idx="62">
                  <c:v>41025103.627203047</c:v>
                </c:pt>
                <c:pt idx="63">
                  <c:v>33587027.926572323</c:v>
                </c:pt>
                <c:pt idx="64">
                  <c:v>27231928.804067481</c:v>
                </c:pt>
                <c:pt idx="65">
                  <c:v>24474897.388553303</c:v>
                </c:pt>
                <c:pt idx="66">
                  <c:v>24815427.961209074</c:v>
                </c:pt>
                <c:pt idx="67">
                  <c:v>24906971.037229616</c:v>
                </c:pt>
                <c:pt idx="68">
                  <c:v>25204006.662983</c:v>
                </c:pt>
                <c:pt idx="69">
                  <c:v>29865057.783578724</c:v>
                </c:pt>
                <c:pt idx="70">
                  <c:v>35545780.43213661</c:v>
                </c:pt>
                <c:pt idx="71">
                  <c:v>42013064.965675682</c:v>
                </c:pt>
                <c:pt idx="72">
                  <c:v>47258923.534219489</c:v>
                </c:pt>
                <c:pt idx="73">
                  <c:v>41892378.734094054</c:v>
                </c:pt>
                <c:pt idx="74">
                  <c:v>39082279.742133871</c:v>
                </c:pt>
                <c:pt idx="75">
                  <c:v>31178246.266066507</c:v>
                </c:pt>
                <c:pt idx="76">
                  <c:v>25431453.950545076</c:v>
                </c:pt>
                <c:pt idx="77">
                  <c:v>23725336.020671904</c:v>
                </c:pt>
                <c:pt idx="78">
                  <c:v>25279867.837755114</c:v>
                </c:pt>
                <c:pt idx="79">
                  <c:v>25418920.777273819</c:v>
                </c:pt>
                <c:pt idx="80">
                  <c:v>24809548.609589469</c:v>
                </c:pt>
                <c:pt idx="81">
                  <c:v>27598891.626087241</c:v>
                </c:pt>
                <c:pt idx="82">
                  <c:v>30873804.899003249</c:v>
                </c:pt>
                <c:pt idx="83">
                  <c:v>36217478.92820438</c:v>
                </c:pt>
                <c:pt idx="84">
                  <c:v>40778117.276427858</c:v>
                </c:pt>
                <c:pt idx="85">
                  <c:v>37652898.882360131</c:v>
                </c:pt>
                <c:pt idx="86">
                  <c:v>35688324.077527039</c:v>
                </c:pt>
                <c:pt idx="87">
                  <c:v>29828586.608667668</c:v>
                </c:pt>
                <c:pt idx="88">
                  <c:v>25352577.294581693</c:v>
                </c:pt>
                <c:pt idx="89">
                  <c:v>24398256.259960722</c:v>
                </c:pt>
                <c:pt idx="90">
                  <c:v>26721353.036009789</c:v>
                </c:pt>
                <c:pt idx="91">
                  <c:v>26103940.427887958</c:v>
                </c:pt>
                <c:pt idx="92">
                  <c:v>23999753.941075258</c:v>
                </c:pt>
                <c:pt idx="93">
                  <c:v>25456939.670759201</c:v>
                </c:pt>
                <c:pt idx="94">
                  <c:v>29282879.755700186</c:v>
                </c:pt>
                <c:pt idx="95">
                  <c:v>38455175.443020679</c:v>
                </c:pt>
                <c:pt idx="96">
                  <c:v>39117690.458507761</c:v>
                </c:pt>
                <c:pt idx="97">
                  <c:v>34287533.653769821</c:v>
                </c:pt>
                <c:pt idx="98">
                  <c:v>35434684.916161954</c:v>
                </c:pt>
                <c:pt idx="99">
                  <c:v>28044671.776101463</c:v>
                </c:pt>
                <c:pt idx="100">
                  <c:v>24140842.502162836</c:v>
                </c:pt>
                <c:pt idx="101">
                  <c:v>22388593.985149544</c:v>
                </c:pt>
                <c:pt idx="102">
                  <c:v>24383196.475797318</c:v>
                </c:pt>
                <c:pt idx="103">
                  <c:v>23477321.5141256</c:v>
                </c:pt>
                <c:pt idx="104">
                  <c:v>22873843.004820667</c:v>
                </c:pt>
                <c:pt idx="105">
                  <c:v>25361040.630483497</c:v>
                </c:pt>
                <c:pt idx="106">
                  <c:v>32002528.745849546</c:v>
                </c:pt>
                <c:pt idx="107">
                  <c:v>42913193.252782822</c:v>
                </c:pt>
                <c:pt idx="108">
                  <c:v>44075191.910210773</c:v>
                </c:pt>
                <c:pt idx="109">
                  <c:v>36005143.998726979</c:v>
                </c:pt>
                <c:pt idx="110">
                  <c:v>35111666.164224617</c:v>
                </c:pt>
                <c:pt idx="111">
                  <c:v>30256123.129029866</c:v>
                </c:pt>
                <c:pt idx="112">
                  <c:v>24509975.943597607</c:v>
                </c:pt>
                <c:pt idx="113">
                  <c:v>24651522.048257262</c:v>
                </c:pt>
                <c:pt idx="114">
                  <c:v>28368231.729427487</c:v>
                </c:pt>
                <c:pt idx="115">
                  <c:v>27163035.407404374</c:v>
                </c:pt>
                <c:pt idx="116">
                  <c:v>24017120.038987961</c:v>
                </c:pt>
                <c:pt idx="117">
                  <c:v>28236185.529971309</c:v>
                </c:pt>
                <c:pt idx="118">
                  <c:v>33882452.992128767</c:v>
                </c:pt>
                <c:pt idx="119">
                  <c:v>39584700.53548865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2-491A-944C-696D7AC92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8A2-491A-944C-696D7AC92C3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8A2-491A-944C-696D7AC92C3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8A2-491A-944C-696D7AC92C3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8A2-491A-944C-696D7AC92C3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8A2-491A-944C-696D7AC92C3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8A2-491A-944C-696D7AC92C33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8A2-491A-944C-696D7AC92C3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8A2-491A-944C-696D7AC92C33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8A2-491A-944C-696D7AC92C3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8A2-491A-944C-696D7AC92C33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8A2-491A-944C-696D7AC92C33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8A2-491A-944C-696D7AC92C33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8A2-491A-944C-696D7AC92C33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8A2-491A-944C-696D7AC92C33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8A2-491A-944C-696D7AC92C33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8A2-491A-944C-696D7AC92C33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'Monthly Data'!$G$1</c:f>
              <c:strCache>
                <c:ptCount val="1"/>
                <c:pt idx="0">
                  <c:v>Residential_Customers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Data'!$G$2:$G$121</c:f>
              <c:numCache>
                <c:formatCode>_(* #,##0_);_(* \(#,##0\);_(* "-"??_);_(@_)</c:formatCode>
                <c:ptCount val="120"/>
                <c:pt idx="0">
                  <c:v>41926</c:v>
                </c:pt>
                <c:pt idx="1">
                  <c:v>41926</c:v>
                </c:pt>
                <c:pt idx="2">
                  <c:v>41926</c:v>
                </c:pt>
                <c:pt idx="3">
                  <c:v>41926</c:v>
                </c:pt>
                <c:pt idx="4">
                  <c:v>41926</c:v>
                </c:pt>
                <c:pt idx="5">
                  <c:v>41926</c:v>
                </c:pt>
                <c:pt idx="6">
                  <c:v>41926</c:v>
                </c:pt>
                <c:pt idx="7">
                  <c:v>41926</c:v>
                </c:pt>
                <c:pt idx="8">
                  <c:v>41926</c:v>
                </c:pt>
                <c:pt idx="9">
                  <c:v>41926</c:v>
                </c:pt>
                <c:pt idx="10">
                  <c:v>41926</c:v>
                </c:pt>
                <c:pt idx="11">
                  <c:v>41926</c:v>
                </c:pt>
                <c:pt idx="12">
                  <c:v>42068</c:v>
                </c:pt>
                <c:pt idx="13">
                  <c:v>42068</c:v>
                </c:pt>
                <c:pt idx="14">
                  <c:v>42068</c:v>
                </c:pt>
                <c:pt idx="15">
                  <c:v>42068</c:v>
                </c:pt>
                <c:pt idx="16">
                  <c:v>42068</c:v>
                </c:pt>
                <c:pt idx="17">
                  <c:v>42068</c:v>
                </c:pt>
                <c:pt idx="18">
                  <c:v>42068</c:v>
                </c:pt>
                <c:pt idx="19">
                  <c:v>42068</c:v>
                </c:pt>
                <c:pt idx="20">
                  <c:v>42068</c:v>
                </c:pt>
                <c:pt idx="21">
                  <c:v>42068</c:v>
                </c:pt>
                <c:pt idx="22">
                  <c:v>42068</c:v>
                </c:pt>
                <c:pt idx="23">
                  <c:v>42068</c:v>
                </c:pt>
                <c:pt idx="24">
                  <c:v>42279</c:v>
                </c:pt>
                <c:pt idx="25">
                  <c:v>42279</c:v>
                </c:pt>
                <c:pt idx="26">
                  <c:v>42279</c:v>
                </c:pt>
                <c:pt idx="27">
                  <c:v>42279</c:v>
                </c:pt>
                <c:pt idx="28">
                  <c:v>42279</c:v>
                </c:pt>
                <c:pt idx="29">
                  <c:v>42279</c:v>
                </c:pt>
                <c:pt idx="30">
                  <c:v>42279</c:v>
                </c:pt>
                <c:pt idx="31">
                  <c:v>42279</c:v>
                </c:pt>
                <c:pt idx="32">
                  <c:v>42279</c:v>
                </c:pt>
                <c:pt idx="33">
                  <c:v>42279</c:v>
                </c:pt>
                <c:pt idx="34">
                  <c:v>42279</c:v>
                </c:pt>
                <c:pt idx="35">
                  <c:v>42279</c:v>
                </c:pt>
                <c:pt idx="36">
                  <c:v>42304</c:v>
                </c:pt>
                <c:pt idx="37">
                  <c:v>42304</c:v>
                </c:pt>
                <c:pt idx="38">
                  <c:v>42304</c:v>
                </c:pt>
                <c:pt idx="39">
                  <c:v>42344</c:v>
                </c:pt>
                <c:pt idx="40">
                  <c:v>42344</c:v>
                </c:pt>
                <c:pt idx="41">
                  <c:v>42344</c:v>
                </c:pt>
                <c:pt idx="42">
                  <c:v>42387</c:v>
                </c:pt>
                <c:pt idx="43">
                  <c:v>42387</c:v>
                </c:pt>
                <c:pt idx="44">
                  <c:v>42387</c:v>
                </c:pt>
                <c:pt idx="45">
                  <c:v>42424</c:v>
                </c:pt>
                <c:pt idx="46">
                  <c:v>42424</c:v>
                </c:pt>
                <c:pt idx="47">
                  <c:v>42424</c:v>
                </c:pt>
                <c:pt idx="48">
                  <c:v>42447</c:v>
                </c:pt>
                <c:pt idx="49">
                  <c:v>42447</c:v>
                </c:pt>
                <c:pt idx="50">
                  <c:v>42447</c:v>
                </c:pt>
                <c:pt idx="51">
                  <c:v>42512</c:v>
                </c:pt>
                <c:pt idx="52">
                  <c:v>42512</c:v>
                </c:pt>
                <c:pt idx="53">
                  <c:v>42512</c:v>
                </c:pt>
                <c:pt idx="54">
                  <c:v>42543</c:v>
                </c:pt>
                <c:pt idx="55">
                  <c:v>42543</c:v>
                </c:pt>
                <c:pt idx="56">
                  <c:v>42543</c:v>
                </c:pt>
                <c:pt idx="57">
                  <c:v>42602</c:v>
                </c:pt>
                <c:pt idx="58">
                  <c:v>42602</c:v>
                </c:pt>
                <c:pt idx="59">
                  <c:v>42602</c:v>
                </c:pt>
                <c:pt idx="60">
                  <c:v>42623</c:v>
                </c:pt>
                <c:pt idx="61">
                  <c:v>42623</c:v>
                </c:pt>
                <c:pt idx="62">
                  <c:v>42623</c:v>
                </c:pt>
                <c:pt idx="63">
                  <c:v>42622</c:v>
                </c:pt>
                <c:pt idx="64">
                  <c:v>42622</c:v>
                </c:pt>
                <c:pt idx="65">
                  <c:v>42622</c:v>
                </c:pt>
                <c:pt idx="66">
                  <c:v>42618</c:v>
                </c:pt>
                <c:pt idx="67">
                  <c:v>42618</c:v>
                </c:pt>
                <c:pt idx="68">
                  <c:v>42618</c:v>
                </c:pt>
                <c:pt idx="69">
                  <c:v>42680</c:v>
                </c:pt>
                <c:pt idx="70">
                  <c:v>42680</c:v>
                </c:pt>
                <c:pt idx="71">
                  <c:v>42680</c:v>
                </c:pt>
                <c:pt idx="72">
                  <c:v>42690</c:v>
                </c:pt>
                <c:pt idx="73">
                  <c:v>42690</c:v>
                </c:pt>
                <c:pt idx="74">
                  <c:v>42690</c:v>
                </c:pt>
                <c:pt idx="75">
                  <c:v>42706</c:v>
                </c:pt>
                <c:pt idx="76">
                  <c:v>42706</c:v>
                </c:pt>
                <c:pt idx="77">
                  <c:v>42706</c:v>
                </c:pt>
                <c:pt idx="78">
                  <c:v>42706</c:v>
                </c:pt>
                <c:pt idx="79">
                  <c:v>42706</c:v>
                </c:pt>
                <c:pt idx="80">
                  <c:v>42706</c:v>
                </c:pt>
                <c:pt idx="81">
                  <c:v>42746</c:v>
                </c:pt>
                <c:pt idx="82">
                  <c:v>42746</c:v>
                </c:pt>
                <c:pt idx="83">
                  <c:v>42746</c:v>
                </c:pt>
                <c:pt idx="84">
                  <c:v>42783</c:v>
                </c:pt>
                <c:pt idx="85">
                  <c:v>42783</c:v>
                </c:pt>
                <c:pt idx="86">
                  <c:v>42783</c:v>
                </c:pt>
                <c:pt idx="87">
                  <c:v>42795</c:v>
                </c:pt>
                <c:pt idx="88">
                  <c:v>42795</c:v>
                </c:pt>
                <c:pt idx="89">
                  <c:v>42795</c:v>
                </c:pt>
                <c:pt idx="90">
                  <c:v>42811</c:v>
                </c:pt>
                <c:pt idx="91">
                  <c:v>42811</c:v>
                </c:pt>
                <c:pt idx="92">
                  <c:v>42811</c:v>
                </c:pt>
                <c:pt idx="93">
                  <c:v>42800</c:v>
                </c:pt>
                <c:pt idx="94">
                  <c:v>42800</c:v>
                </c:pt>
                <c:pt idx="95">
                  <c:v>42800</c:v>
                </c:pt>
                <c:pt idx="96">
                  <c:v>42797</c:v>
                </c:pt>
                <c:pt idx="97">
                  <c:v>42797</c:v>
                </c:pt>
                <c:pt idx="98">
                  <c:v>42797</c:v>
                </c:pt>
                <c:pt idx="99">
                  <c:v>42797</c:v>
                </c:pt>
                <c:pt idx="100">
                  <c:v>42797</c:v>
                </c:pt>
                <c:pt idx="101">
                  <c:v>42797</c:v>
                </c:pt>
                <c:pt idx="102">
                  <c:v>42851</c:v>
                </c:pt>
                <c:pt idx="103">
                  <c:v>42851</c:v>
                </c:pt>
                <c:pt idx="104">
                  <c:v>42851</c:v>
                </c:pt>
                <c:pt idx="105">
                  <c:v>42827</c:v>
                </c:pt>
                <c:pt idx="106">
                  <c:v>42827</c:v>
                </c:pt>
                <c:pt idx="107">
                  <c:v>42827</c:v>
                </c:pt>
                <c:pt idx="108">
                  <c:v>42849</c:v>
                </c:pt>
                <c:pt idx="109">
                  <c:v>42849</c:v>
                </c:pt>
                <c:pt idx="110">
                  <c:v>42849</c:v>
                </c:pt>
                <c:pt idx="111">
                  <c:v>42864</c:v>
                </c:pt>
                <c:pt idx="112">
                  <c:v>42864</c:v>
                </c:pt>
                <c:pt idx="113">
                  <c:v>42864</c:v>
                </c:pt>
                <c:pt idx="114">
                  <c:v>42864</c:v>
                </c:pt>
                <c:pt idx="115">
                  <c:v>42864</c:v>
                </c:pt>
                <c:pt idx="116">
                  <c:v>42864</c:v>
                </c:pt>
                <c:pt idx="117">
                  <c:v>42982</c:v>
                </c:pt>
                <c:pt idx="118">
                  <c:v>42982</c:v>
                </c:pt>
                <c:pt idx="119">
                  <c:v>42982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BEDC-476D-AA69-201E170BC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EDC-476D-AA69-201E170BC62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EDC-476D-AA69-201E170BC62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EDC-476D-AA69-201E170BC62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EDC-476D-AA69-201E170BC62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EDC-476D-AA69-201E170BC62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EDC-476D-AA69-201E170BC62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EDC-476D-AA69-201E170BC62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EDC-476D-AA69-201E170BC62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EDC-476D-AA69-201E170BC62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EDC-476D-AA69-201E170BC62A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EDC-476D-AA69-201E170BC62A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EDC-476D-AA69-201E170BC62A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EDC-476D-AA69-201E170BC62A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EDC-476D-AA69-201E170BC62A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EDC-476D-AA69-201E170BC62A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EDC-476D-AA69-201E170BC62A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'Monthly Data'!$H$1</c:f>
              <c:strCache>
                <c:ptCount val="1"/>
                <c:pt idx="0">
                  <c:v> GS_lt_50_kWh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Data'!$H$2:$H$121</c:f>
              <c:numCache>
                <c:formatCode>_(* #,##0.00_);_(* \(#,##0.00\);_(* "-"??_);_(@_)</c:formatCode>
                <c:ptCount val="120"/>
                <c:pt idx="0">
                  <c:v>16457790.763904311</c:v>
                </c:pt>
                <c:pt idx="1">
                  <c:v>12125269.804971561</c:v>
                </c:pt>
                <c:pt idx="2">
                  <c:v>14408709.072325291</c:v>
                </c:pt>
                <c:pt idx="3">
                  <c:v>10453080.632112689</c:v>
                </c:pt>
                <c:pt idx="4">
                  <c:v>11464763.973447183</c:v>
                </c:pt>
                <c:pt idx="5">
                  <c:v>11982705.75210144</c:v>
                </c:pt>
                <c:pt idx="6">
                  <c:v>10289372.09253942</c:v>
                </c:pt>
                <c:pt idx="7">
                  <c:v>11540451.679970706</c:v>
                </c:pt>
                <c:pt idx="8">
                  <c:v>9925552.1261071879</c:v>
                </c:pt>
                <c:pt idx="9">
                  <c:v>11674549.033797489</c:v>
                </c:pt>
                <c:pt idx="10">
                  <c:v>9890290.4294144232</c:v>
                </c:pt>
                <c:pt idx="11">
                  <c:v>13557090.779179921</c:v>
                </c:pt>
                <c:pt idx="12">
                  <c:v>14267062.051549865</c:v>
                </c:pt>
                <c:pt idx="13">
                  <c:v>12833201.633419205</c:v>
                </c:pt>
                <c:pt idx="14">
                  <c:v>11699661.268971842</c:v>
                </c:pt>
                <c:pt idx="15">
                  <c:v>9632585.685204206</c:v>
                </c:pt>
                <c:pt idx="16">
                  <c:v>11105024.721367929</c:v>
                </c:pt>
                <c:pt idx="17">
                  <c:v>10537664.047033966</c:v>
                </c:pt>
                <c:pt idx="18">
                  <c:v>12898482.55687682</c:v>
                </c:pt>
                <c:pt idx="19">
                  <c:v>12113841.970247701</c:v>
                </c:pt>
                <c:pt idx="20">
                  <c:v>10534640.660870211</c:v>
                </c:pt>
                <c:pt idx="21">
                  <c:v>10787646.12402205</c:v>
                </c:pt>
                <c:pt idx="22">
                  <c:v>11493889.003988329</c:v>
                </c:pt>
                <c:pt idx="23">
                  <c:v>14299709.008840164</c:v>
                </c:pt>
                <c:pt idx="24">
                  <c:v>15362367.767732125</c:v>
                </c:pt>
                <c:pt idx="25">
                  <c:v>12140838.79953805</c:v>
                </c:pt>
                <c:pt idx="26">
                  <c:v>13636581.715665109</c:v>
                </c:pt>
                <c:pt idx="27">
                  <c:v>11153797.338759683</c:v>
                </c:pt>
                <c:pt idx="28">
                  <c:v>10398303.040052369</c:v>
                </c:pt>
                <c:pt idx="29">
                  <c:v>10966883.505706234</c:v>
                </c:pt>
                <c:pt idx="30">
                  <c:v>12553625.222620843</c:v>
                </c:pt>
                <c:pt idx="31">
                  <c:v>12037153.187861625</c:v>
                </c:pt>
                <c:pt idx="32">
                  <c:v>10039530.913829984</c:v>
                </c:pt>
                <c:pt idx="33">
                  <c:v>10688251.441994399</c:v>
                </c:pt>
                <c:pt idx="34">
                  <c:v>10611521.921281686</c:v>
                </c:pt>
                <c:pt idx="35">
                  <c:v>13629300.514834566</c:v>
                </c:pt>
                <c:pt idx="36">
                  <c:v>13562163.298715381</c:v>
                </c:pt>
                <c:pt idx="37">
                  <c:v>12488575.461551579</c:v>
                </c:pt>
                <c:pt idx="38">
                  <c:v>12341507.115701405</c:v>
                </c:pt>
                <c:pt idx="39">
                  <c:v>11094045.9782901</c:v>
                </c:pt>
                <c:pt idx="40">
                  <c:v>11003004.374300065</c:v>
                </c:pt>
                <c:pt idx="41">
                  <c:v>10938981.264826575</c:v>
                </c:pt>
                <c:pt idx="42">
                  <c:v>11556030.188685257</c:v>
                </c:pt>
                <c:pt idx="43">
                  <c:v>11232057.657166522</c:v>
                </c:pt>
                <c:pt idx="44">
                  <c:v>10592947.839510856</c:v>
                </c:pt>
                <c:pt idx="45">
                  <c:v>11269065.127614925</c:v>
                </c:pt>
                <c:pt idx="46">
                  <c:v>11922181.2537819</c:v>
                </c:pt>
                <c:pt idx="47">
                  <c:v>13313164.213926207</c:v>
                </c:pt>
                <c:pt idx="48">
                  <c:v>14340348.486728808</c:v>
                </c:pt>
                <c:pt idx="49">
                  <c:v>12853559.62301548</c:v>
                </c:pt>
                <c:pt idx="50">
                  <c:v>13150618.224793339</c:v>
                </c:pt>
                <c:pt idx="51">
                  <c:v>11693643.946773242</c:v>
                </c:pt>
                <c:pt idx="52">
                  <c:v>11048478.723859077</c:v>
                </c:pt>
                <c:pt idx="53">
                  <c:v>10699274.034087248</c:v>
                </c:pt>
                <c:pt idx="54">
                  <c:v>11197829.885668054</c:v>
                </c:pt>
                <c:pt idx="55">
                  <c:v>10910960.244260659</c:v>
                </c:pt>
                <c:pt idx="56">
                  <c:v>10344061.009340389</c:v>
                </c:pt>
                <c:pt idx="57">
                  <c:v>11236247.732549112</c:v>
                </c:pt>
                <c:pt idx="58">
                  <c:v>12353852.686219659</c:v>
                </c:pt>
                <c:pt idx="59">
                  <c:v>14203329.933703056</c:v>
                </c:pt>
                <c:pt idx="60">
                  <c:v>15134987.594169056</c:v>
                </c:pt>
                <c:pt idx="61">
                  <c:v>13462387.242650717</c:v>
                </c:pt>
                <c:pt idx="62">
                  <c:v>13747064.365901466</c:v>
                </c:pt>
                <c:pt idx="63">
                  <c:v>11849699.51665595</c:v>
                </c:pt>
                <c:pt idx="64">
                  <c:v>11001148.955615092</c:v>
                </c:pt>
                <c:pt idx="65">
                  <c:v>10508919.920623412</c:v>
                </c:pt>
                <c:pt idx="66">
                  <c:v>10787172.324980062</c:v>
                </c:pt>
                <c:pt idx="67">
                  <c:v>10690684.239202976</c:v>
                </c:pt>
                <c:pt idx="68">
                  <c:v>10229284.221668828</c:v>
                </c:pt>
                <c:pt idx="69">
                  <c:v>11235665.648191687</c:v>
                </c:pt>
                <c:pt idx="70">
                  <c:v>12104165.456808859</c:v>
                </c:pt>
                <c:pt idx="71">
                  <c:v>13556675.9780323</c:v>
                </c:pt>
                <c:pt idx="72">
                  <c:v>14689139.738448234</c:v>
                </c:pt>
                <c:pt idx="73">
                  <c:v>13306886.801167568</c:v>
                </c:pt>
                <c:pt idx="74">
                  <c:v>13270254.565220349</c:v>
                </c:pt>
                <c:pt idx="75">
                  <c:v>11355959.214046992</c:v>
                </c:pt>
                <c:pt idx="76">
                  <c:v>10564990.77938907</c:v>
                </c:pt>
                <c:pt idx="77">
                  <c:v>10218771.283099867</c:v>
                </c:pt>
                <c:pt idx="78">
                  <c:v>10819001.617096173</c:v>
                </c:pt>
                <c:pt idx="79">
                  <c:v>10732614.700677432</c:v>
                </c:pt>
                <c:pt idx="80">
                  <c:v>10122299.862264432</c:v>
                </c:pt>
                <c:pt idx="81">
                  <c:v>10607777.225119881</c:v>
                </c:pt>
                <c:pt idx="82">
                  <c:v>10915111.018168477</c:v>
                </c:pt>
                <c:pt idx="83">
                  <c:v>12189773.504297856</c:v>
                </c:pt>
                <c:pt idx="84">
                  <c:v>13300720.562335251</c:v>
                </c:pt>
                <c:pt idx="85">
                  <c:v>12517469.442093974</c:v>
                </c:pt>
                <c:pt idx="86">
                  <c:v>12554949.054209501</c:v>
                </c:pt>
                <c:pt idx="87">
                  <c:v>11114912.315917607</c:v>
                </c:pt>
                <c:pt idx="88">
                  <c:v>10493927.499558283</c:v>
                </c:pt>
                <c:pt idx="89">
                  <c:v>10262584.004443824</c:v>
                </c:pt>
                <c:pt idx="90">
                  <c:v>10921149.736661363</c:v>
                </c:pt>
                <c:pt idx="91">
                  <c:v>10789464.926259849</c:v>
                </c:pt>
                <c:pt idx="92">
                  <c:v>9937199.841262674</c:v>
                </c:pt>
                <c:pt idx="93">
                  <c:v>10175926.390142158</c:v>
                </c:pt>
                <c:pt idx="94">
                  <c:v>10795757.04634227</c:v>
                </c:pt>
                <c:pt idx="95">
                  <c:v>12608735.925325107</c:v>
                </c:pt>
                <c:pt idx="96">
                  <c:v>12969421.034978746</c:v>
                </c:pt>
                <c:pt idx="97">
                  <c:v>11694580.118981019</c:v>
                </c:pt>
                <c:pt idx="98">
                  <c:v>12348544.639125146</c:v>
                </c:pt>
                <c:pt idx="99">
                  <c:v>10386755.94001675</c:v>
                </c:pt>
                <c:pt idx="100">
                  <c:v>9860713.3741772659</c:v>
                </c:pt>
                <c:pt idx="101">
                  <c:v>9561012.5151322857</c:v>
                </c:pt>
                <c:pt idx="102">
                  <c:v>10410530.141947942</c:v>
                </c:pt>
                <c:pt idx="103">
                  <c:v>10104022.185566768</c:v>
                </c:pt>
                <c:pt idx="104">
                  <c:v>9804803.2431693282</c:v>
                </c:pt>
                <c:pt idx="105">
                  <c:v>10221427.234083645</c:v>
                </c:pt>
                <c:pt idx="106">
                  <c:v>11444473.119509853</c:v>
                </c:pt>
                <c:pt idx="107">
                  <c:v>13621029.88340994</c:v>
                </c:pt>
                <c:pt idx="108">
                  <c:v>14200262.817658624</c:v>
                </c:pt>
                <c:pt idx="109">
                  <c:v>12203136.175450346</c:v>
                </c:pt>
                <c:pt idx="110">
                  <c:v>12429934.250792505</c:v>
                </c:pt>
                <c:pt idx="111">
                  <c:v>11176765.752282178</c:v>
                </c:pt>
                <c:pt idx="112">
                  <c:v>10375596.952195626</c:v>
                </c:pt>
                <c:pt idx="113">
                  <c:v>10371086.105908385</c:v>
                </c:pt>
                <c:pt idx="114">
                  <c:v>11289922.850805573</c:v>
                </c:pt>
                <c:pt idx="115">
                  <c:v>10911155.375646848</c:v>
                </c:pt>
                <c:pt idx="116">
                  <c:v>9848379.7358528804</c:v>
                </c:pt>
                <c:pt idx="117">
                  <c:v>10577306.061697775</c:v>
                </c:pt>
                <c:pt idx="118">
                  <c:v>11832387.840291785</c:v>
                </c:pt>
                <c:pt idx="119">
                  <c:v>12890088.073693393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CA03-4DCC-8EE1-7A4503E5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03-4DCC-8EE1-7A4503E599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03-4DCC-8EE1-7A4503E599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03-4DCC-8EE1-7A4503E5990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A03-4DCC-8EE1-7A4503E5990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03-4DCC-8EE1-7A4503E5990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03-4DCC-8EE1-7A4503E5990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03-4DCC-8EE1-7A4503E5990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A03-4DCC-8EE1-7A4503E5990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A03-4DCC-8EE1-7A4503E5990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A03-4DCC-8EE1-7A4503E5990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A03-4DCC-8EE1-7A4503E5990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A03-4DCC-8EE1-7A4503E5990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A03-4DCC-8EE1-7A4503E5990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A03-4DCC-8EE1-7A4503E5990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A03-4DCC-8EE1-7A4503E5990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A03-4DCC-8EE1-7A4503E5990D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5" Type="http://schemas.openxmlformats.org/officeDocument/2006/relationships/chart" Target="../charts/chart2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Relationship Id="rId14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180446</xdr:colOff>
      <xdr:row>133</xdr:row>
      <xdr:rowOff>98953</xdr:rowOff>
    </xdr:from>
    <xdr:to>
      <xdr:col>42</xdr:col>
      <xdr:colOff>66146</xdr:colOff>
      <xdr:row>150</xdr:row>
      <xdr:rowOff>89428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90E915-A3B8-4F5C-83FB-C3D6D7638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332317</xdr:colOff>
      <xdr:row>133</xdr:row>
      <xdr:rowOff>20109</xdr:rowOff>
    </xdr:from>
    <xdr:to>
      <xdr:col>51</xdr:col>
      <xdr:colOff>237067</xdr:colOff>
      <xdr:row>150</xdr:row>
      <xdr:rowOff>10584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ECE851-D219-4965-B664-A273BA923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476250</xdr:colOff>
      <xdr:row>135</xdr:row>
      <xdr:rowOff>74083</xdr:rowOff>
    </xdr:from>
    <xdr:to>
      <xdr:col>58</xdr:col>
      <xdr:colOff>704850</xdr:colOff>
      <xdr:row>152</xdr:row>
      <xdr:rowOff>67733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E7BF62-9450-4517-BA08-C91615763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67</xdr:col>
      <xdr:colOff>264583</xdr:colOff>
      <xdr:row>134</xdr:row>
      <xdr:rowOff>56620</xdr:rowOff>
    </xdr:from>
    <xdr:to>
      <xdr:col>76</xdr:col>
      <xdr:colOff>179916</xdr:colOff>
      <xdr:row>151</xdr:row>
      <xdr:rowOff>47095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BE936DB-0206-4510-A7A8-FF772FC46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77</xdr:col>
      <xdr:colOff>95779</xdr:colOff>
      <xdr:row>135</xdr:row>
      <xdr:rowOff>41274</xdr:rowOff>
    </xdr:from>
    <xdr:to>
      <xdr:col>84</xdr:col>
      <xdr:colOff>91546</xdr:colOff>
      <xdr:row>152</xdr:row>
      <xdr:rowOff>31749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35722E7-EC83-4072-A0D6-A9AA0E6FB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84</xdr:col>
      <xdr:colOff>475721</xdr:colOff>
      <xdr:row>135</xdr:row>
      <xdr:rowOff>95250</xdr:rowOff>
    </xdr:from>
    <xdr:to>
      <xdr:col>93</xdr:col>
      <xdr:colOff>504296</xdr:colOff>
      <xdr:row>152</xdr:row>
      <xdr:rowOff>88900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B559C0F-4279-43DE-A803-9044386B2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17</xdr:row>
      <xdr:rowOff>123825</xdr:rowOff>
    </xdr:from>
    <xdr:to>
      <xdr:col>8</xdr:col>
      <xdr:colOff>685800</xdr:colOff>
      <xdr:row>41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EE3B8F-0631-4622-92A8-6EEBD83C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17</xdr:row>
      <xdr:rowOff>123825</xdr:rowOff>
    </xdr:from>
    <xdr:to>
      <xdr:col>17</xdr:col>
      <xdr:colOff>685800</xdr:colOff>
      <xdr:row>41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7DF842-5EFF-4A91-AA96-030C254C7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47625</xdr:colOff>
      <xdr:row>17</xdr:row>
      <xdr:rowOff>123825</xdr:rowOff>
    </xdr:from>
    <xdr:to>
      <xdr:col>26</xdr:col>
      <xdr:colOff>685800</xdr:colOff>
      <xdr:row>41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568A82-C2C2-4970-A026-642477BE9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18</xdr:row>
      <xdr:rowOff>0</xdr:rowOff>
    </xdr:from>
    <xdr:to>
      <xdr:col>36</xdr:col>
      <xdr:colOff>257175</xdr:colOff>
      <xdr:row>41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4C650F-DCA7-4552-AB64-E50E1CAC6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495300</xdr:colOff>
      <xdr:row>18</xdr:row>
      <xdr:rowOff>19050</xdr:rowOff>
    </xdr:from>
    <xdr:to>
      <xdr:col>46</xdr:col>
      <xdr:colOff>228600</xdr:colOff>
      <xdr:row>41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E5C7D9D-06AA-46D0-86FF-43EA2D9F5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309562</xdr:colOff>
      <xdr:row>17</xdr:row>
      <xdr:rowOff>142874</xdr:rowOff>
    </xdr:from>
    <xdr:to>
      <xdr:col>55</xdr:col>
      <xdr:colOff>314325</xdr:colOff>
      <xdr:row>40</xdr:row>
      <xdr:rowOff>123824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E1A97A9-8497-4192-8146-3BA08B563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490537</xdr:colOff>
      <xdr:row>42</xdr:row>
      <xdr:rowOff>76200</xdr:rowOff>
    </xdr:from>
    <xdr:to>
      <xdr:col>55</xdr:col>
      <xdr:colOff>233362</xdr:colOff>
      <xdr:row>59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91038DF-5F9B-40E6-BC06-75B616FC1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238125</xdr:colOff>
      <xdr:row>42</xdr:row>
      <xdr:rowOff>38100</xdr:rowOff>
    </xdr:from>
    <xdr:to>
      <xdr:col>46</xdr:col>
      <xdr:colOff>95250</xdr:colOff>
      <xdr:row>59</xdr:row>
      <xdr:rowOff>28575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38C116C-F9CF-4724-ADDD-3D8ACB60A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123824</xdr:colOff>
      <xdr:row>42</xdr:row>
      <xdr:rowOff>85725</xdr:rowOff>
    </xdr:from>
    <xdr:to>
      <xdr:col>36</xdr:col>
      <xdr:colOff>180974</xdr:colOff>
      <xdr:row>59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4129F09-5894-41BC-B415-B31AB9842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419098</xdr:colOff>
      <xdr:row>0</xdr:row>
      <xdr:rowOff>123825</xdr:rowOff>
    </xdr:from>
    <xdr:to>
      <xdr:col>28</xdr:col>
      <xdr:colOff>47625</xdr:colOff>
      <xdr:row>35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741EE-0821-44F8-A994-3153080A0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37</xdr:row>
      <xdr:rowOff>57150</xdr:rowOff>
    </xdr:from>
    <xdr:to>
      <xdr:col>28</xdr:col>
      <xdr:colOff>66677</xdr:colOff>
      <xdr:row>72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1215E0-4B10-499A-B891-2A0D846F6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428625</xdr:colOff>
      <xdr:row>73</xdr:row>
      <xdr:rowOff>28575</xdr:rowOff>
    </xdr:from>
    <xdr:to>
      <xdr:col>28</xdr:col>
      <xdr:colOff>57152</xdr:colOff>
      <xdr:row>108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DC1311-8D6B-4596-AB11-050FFB684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419100</xdr:colOff>
      <xdr:row>109</xdr:row>
      <xdr:rowOff>38100</xdr:rowOff>
    </xdr:from>
    <xdr:to>
      <xdr:col>28</xdr:col>
      <xdr:colOff>47627</xdr:colOff>
      <xdr:row>144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64111F-FF60-4E48-A5DD-74D0B6E43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419100</xdr:colOff>
      <xdr:row>145</xdr:row>
      <xdr:rowOff>66675</xdr:rowOff>
    </xdr:from>
    <xdr:to>
      <xdr:col>28</xdr:col>
      <xdr:colOff>47627</xdr:colOff>
      <xdr:row>180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1911E5-2528-4252-92C5-B98DF2250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428625</xdr:colOff>
      <xdr:row>181</xdr:row>
      <xdr:rowOff>57150</xdr:rowOff>
    </xdr:from>
    <xdr:to>
      <xdr:col>28</xdr:col>
      <xdr:colOff>57152</xdr:colOff>
      <xdr:row>216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84D834-893F-4D6B-8F1F-129508BE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400050</xdr:colOff>
      <xdr:row>217</xdr:row>
      <xdr:rowOff>123825</xdr:rowOff>
    </xdr:from>
    <xdr:to>
      <xdr:col>28</xdr:col>
      <xdr:colOff>28577</xdr:colOff>
      <xdr:row>252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B182E9A-2C60-4197-B93E-B7B2CEC6E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390525</xdr:colOff>
      <xdr:row>253</xdr:row>
      <xdr:rowOff>104775</xdr:rowOff>
    </xdr:from>
    <xdr:to>
      <xdr:col>28</xdr:col>
      <xdr:colOff>19052</xdr:colOff>
      <xdr:row>288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898CC9-183D-4A6D-9430-2C49FD693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371475</xdr:colOff>
      <xdr:row>290</xdr:row>
      <xdr:rowOff>19050</xdr:rowOff>
    </xdr:from>
    <xdr:to>
      <xdr:col>28</xdr:col>
      <xdr:colOff>2</xdr:colOff>
      <xdr:row>325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7BEFC15-4BF7-4B80-A28E-4D70CCA9E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352425</xdr:colOff>
      <xdr:row>326</xdr:row>
      <xdr:rowOff>76200</xdr:rowOff>
    </xdr:from>
    <xdr:to>
      <xdr:col>27</xdr:col>
      <xdr:colOff>514352</xdr:colOff>
      <xdr:row>361</xdr:row>
      <xdr:rowOff>85725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B767270-AB23-4992-BC4C-0DD6A8510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361950</xdr:colOff>
      <xdr:row>362</xdr:row>
      <xdr:rowOff>142875</xdr:rowOff>
    </xdr:from>
    <xdr:to>
      <xdr:col>27</xdr:col>
      <xdr:colOff>523877</xdr:colOff>
      <xdr:row>397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1C2A0E6-4BCA-49CE-9AE2-A17DFB807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428625</xdr:colOff>
      <xdr:row>398</xdr:row>
      <xdr:rowOff>142875</xdr:rowOff>
    </xdr:from>
    <xdr:to>
      <xdr:col>28</xdr:col>
      <xdr:colOff>57152</xdr:colOff>
      <xdr:row>433</xdr:row>
      <xdr:rowOff>152400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CB9C0BE-7D36-445B-90F3-CC374BC2B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419100</xdr:colOff>
      <xdr:row>435</xdr:row>
      <xdr:rowOff>9525</xdr:rowOff>
    </xdr:from>
    <xdr:to>
      <xdr:col>28</xdr:col>
      <xdr:colOff>47627</xdr:colOff>
      <xdr:row>470</xdr:row>
      <xdr:rowOff>19050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7DDBD36-D26E-49B7-B064-08F0D6E7C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400050</xdr:colOff>
      <xdr:row>471</xdr:row>
      <xdr:rowOff>66675</xdr:rowOff>
    </xdr:from>
    <xdr:to>
      <xdr:col>28</xdr:col>
      <xdr:colOff>28577</xdr:colOff>
      <xdr:row>506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DC7A289-0BDA-4EDE-ACEC-2EF5821B7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438150</xdr:colOff>
      <xdr:row>507</xdr:row>
      <xdr:rowOff>133350</xdr:rowOff>
    </xdr:from>
    <xdr:to>
      <xdr:col>28</xdr:col>
      <xdr:colOff>66677</xdr:colOff>
      <xdr:row>542</xdr:row>
      <xdr:rowOff>142875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F2E98CE-CC94-4F66-A480-E7CBE0ECA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223836</xdr:colOff>
      <xdr:row>19</xdr:row>
      <xdr:rowOff>142875</xdr:rowOff>
    </xdr:from>
    <xdr:to>
      <xdr:col>35</xdr:col>
      <xdr:colOff>523874</xdr:colOff>
      <xdr:row>52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AE2681-A681-4851-8144-EAE0955BD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176211</xdr:colOff>
      <xdr:row>5</xdr:row>
      <xdr:rowOff>152400</xdr:rowOff>
    </xdr:from>
    <xdr:to>
      <xdr:col>35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A5770-4FB4-4C33-9201-3AD1E7F99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176211</xdr:colOff>
      <xdr:row>5</xdr:row>
      <xdr:rowOff>152400</xdr:rowOff>
    </xdr:from>
    <xdr:to>
      <xdr:col>33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BCDE43-4E66-45B4-9309-6BB9977DC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19</xdr:row>
      <xdr:rowOff>85725</xdr:rowOff>
    </xdr:from>
    <xdr:to>
      <xdr:col>5</xdr:col>
      <xdr:colOff>581025</xdr:colOff>
      <xdr:row>36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684C70-8E61-4F9B-A86E-48FB7EF16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642937</xdr:colOff>
      <xdr:row>19</xdr:row>
      <xdr:rowOff>76200</xdr:rowOff>
    </xdr:from>
    <xdr:to>
      <xdr:col>10</xdr:col>
      <xdr:colOff>561975</xdr:colOff>
      <xdr:row>36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7FFF9B-C7DB-4069-A70B-6633FB8EC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704850</xdr:colOff>
      <xdr:row>19</xdr:row>
      <xdr:rowOff>85725</xdr:rowOff>
    </xdr:from>
    <xdr:to>
      <xdr:col>17</xdr:col>
      <xdr:colOff>23813</xdr:colOff>
      <xdr:row>36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3773E8-F427-41DC-B18C-D38E904BF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176211</xdr:colOff>
      <xdr:row>5</xdr:row>
      <xdr:rowOff>152400</xdr:rowOff>
    </xdr:from>
    <xdr:to>
      <xdr:col>35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7C7E0-A4FA-4104-943F-046580FB7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176211</xdr:colOff>
      <xdr:row>5</xdr:row>
      <xdr:rowOff>152400</xdr:rowOff>
    </xdr:from>
    <xdr:to>
      <xdr:col>35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E49A01-8F84-40C5-ADF5-40A3A5296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176211</xdr:colOff>
      <xdr:row>5</xdr:row>
      <xdr:rowOff>152400</xdr:rowOff>
    </xdr:from>
    <xdr:to>
      <xdr:col>33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DC053C-C203-4EDF-864F-F81D9DA0B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D300-E54C-47D7-AEE3-2E519EB45E37}">
  <sheetPr codeName="Sheet1"/>
  <dimension ref="A1:CF133"/>
  <sheetViews>
    <sheetView zoomScale="90" zoomScaleNormal="90" workbookViewId="0">
      <pane xSplit="1" ySplit="1" topLeftCell="BE50" activePane="bottomRight" state="frozen"/>
      <selection pane="topRight" activeCell="B1" sqref="B1"/>
      <selection pane="bottomLeft" activeCell="A2" sqref="A2"/>
      <selection pane="bottomRight" activeCell="BL147" sqref="BL147"/>
    </sheetView>
  </sheetViews>
  <sheetFormatPr defaultColWidth="8.83203125" defaultRowHeight="12.75" x14ac:dyDescent="0.2"/>
  <cols>
    <col min="1" max="1" width="11.83203125" style="1" bestFit="1" customWidth="1"/>
    <col min="2" max="3" width="10.33203125" style="1" customWidth="1"/>
    <col min="4" max="4" width="19.1640625" style="2" bestFit="1" customWidth="1"/>
    <col min="5" max="6" width="14.1640625" style="2" customWidth="1"/>
    <col min="7" max="7" width="24" style="1" bestFit="1" customWidth="1"/>
    <col min="8" max="8" width="17.5" style="1" bestFit="1" customWidth="1"/>
    <col min="9" max="9" width="17.5" style="1" customWidth="1"/>
    <col min="10" max="10" width="20.5" style="1" bestFit="1" customWidth="1"/>
    <col min="11" max="11" width="23.6640625" style="1" bestFit="1" customWidth="1"/>
    <col min="12" max="12" width="18.1640625" style="1" bestFit="1" customWidth="1"/>
    <col min="13" max="14" width="18.1640625" style="1" customWidth="1"/>
    <col min="15" max="17" width="16.83203125" style="1" customWidth="1"/>
    <col min="18" max="18" width="24.33203125" style="1" bestFit="1" customWidth="1"/>
    <col min="19" max="19" width="19.5" style="1" bestFit="1" customWidth="1"/>
    <col min="20" max="21" width="19.5" style="1" customWidth="1"/>
    <col min="22" max="24" width="18.33203125" style="1" customWidth="1"/>
    <col min="25" max="25" width="27.33203125" style="1" bestFit="1" customWidth="1"/>
    <col min="26" max="26" width="16.1640625" style="1" bestFit="1" customWidth="1"/>
    <col min="27" max="28" width="16.1640625" style="1" customWidth="1"/>
    <col min="29" max="29" width="15" style="1" bestFit="1" customWidth="1"/>
    <col min="30" max="31" width="15" style="1" customWidth="1"/>
    <col min="32" max="32" width="22.5" style="1" bestFit="1" customWidth="1"/>
    <col min="33" max="33" width="14.5" style="1" customWidth="1"/>
    <col min="34" max="34" width="18.6640625" style="1" bestFit="1" customWidth="1"/>
    <col min="35" max="38" width="8.83203125" style="1"/>
    <col min="39" max="39" width="11.6640625" style="1" bestFit="1" customWidth="1"/>
    <col min="40" max="52" width="11.6640625" style="1" customWidth="1"/>
    <col min="53" max="53" width="9.83203125" style="1" bestFit="1" customWidth="1"/>
    <col min="54" max="54" width="9.5" style="1" bestFit="1" customWidth="1"/>
    <col min="55" max="55" width="11" style="1" bestFit="1" customWidth="1"/>
    <col min="56" max="57" width="10.5" style="1" bestFit="1" customWidth="1"/>
    <col min="58" max="58" width="13" style="1" bestFit="1" customWidth="1"/>
    <col min="59" max="59" width="12.6640625" style="1" bestFit="1" customWidth="1"/>
    <col min="60" max="74" width="8.83203125" style="1"/>
    <col min="75" max="78" width="9.83203125" style="1" customWidth="1"/>
    <col min="79" max="80" width="8.83203125" style="1"/>
    <col min="81" max="81" width="15.1640625" style="1" bestFit="1" customWidth="1"/>
    <col min="82" max="82" width="13.33203125" style="1" bestFit="1" customWidth="1"/>
    <col min="83" max="83" width="15.1640625" style="1" bestFit="1" customWidth="1"/>
    <col min="84" max="16384" width="8.83203125" style="1"/>
  </cols>
  <sheetData>
    <row r="1" spans="1:84" x14ac:dyDescent="0.2">
      <c r="A1" s="1" t="s">
        <v>14</v>
      </c>
      <c r="B1" s="1" t="s">
        <v>0</v>
      </c>
      <c r="C1" s="1" t="s">
        <v>13</v>
      </c>
      <c r="D1" s="6" t="s">
        <v>1</v>
      </c>
      <c r="E1" s="6" t="s">
        <v>70</v>
      </c>
      <c r="F1" s="6" t="s">
        <v>71</v>
      </c>
      <c r="G1" s="7" t="s">
        <v>10</v>
      </c>
      <c r="H1" s="6" t="s">
        <v>2</v>
      </c>
      <c r="I1" s="6" t="str">
        <f>LEFT(H1,LEN(H1)-4)&amp;"_CDM"</f>
        <v>GS_lt_50_CDM</v>
      </c>
      <c r="J1" s="6" t="str">
        <f>LEFT(H1,LEN(H1)-4)&amp;"_NoCDM"</f>
        <v>GS_lt_50_NoCDM</v>
      </c>
      <c r="K1" s="8" t="s">
        <v>15</v>
      </c>
      <c r="L1" s="6" t="s">
        <v>3</v>
      </c>
      <c r="M1" s="6" t="str">
        <f>LEFT(L1,LEN(L1)-4)&amp;"_CDM"</f>
        <v>GS_gt_50_CDM</v>
      </c>
      <c r="N1" s="6" t="str">
        <f>LEFT(L1,LEN(L1)-4)&amp;"_NoCDM"</f>
        <v>GS_gt_50_NoCDM</v>
      </c>
      <c r="O1" s="10" t="s">
        <v>4</v>
      </c>
      <c r="P1" s="10" t="str">
        <f>LEFT(O1,LEN(O1)-3)&amp;"_CDM"</f>
        <v>GS_gt_50_CDM</v>
      </c>
      <c r="Q1" s="10" t="str">
        <f>LEFT(O1,LEN(O1)-3)&amp;"_NoCDM"</f>
        <v>GS_gt_50_NoCDM</v>
      </c>
      <c r="R1" s="8" t="s">
        <v>11</v>
      </c>
      <c r="S1" s="6" t="s">
        <v>5</v>
      </c>
      <c r="T1" s="6" t="str">
        <f>LEFT(S1,LEN(S1)-4)&amp;"_CDM"</f>
        <v>Streetlights_CDM</v>
      </c>
      <c r="U1" s="6" t="str">
        <f>LEFT(S1,LEN(S1)-4)&amp;"_NoCDM"</f>
        <v>Streetlights_NoCDM</v>
      </c>
      <c r="V1" s="10" t="s">
        <v>6</v>
      </c>
      <c r="W1" s="10" t="str">
        <f>LEFT(V1,LEN(V1)-3)&amp;"_CDM"</f>
        <v>Streetlights_CDM</v>
      </c>
      <c r="X1" s="10" t="str">
        <f>LEFT(V1,LEN(V1)-3)&amp;"_NoCDM"</f>
        <v>Streetlights_NoCDM</v>
      </c>
      <c r="Y1" s="9" t="s">
        <v>12</v>
      </c>
      <c r="Z1" s="6" t="s">
        <v>7</v>
      </c>
      <c r="AA1" s="6" t="str">
        <f>LEFT(Z1,LEN(Z1)-4)&amp;"_CDM"</f>
        <v>Sentinel_CDM</v>
      </c>
      <c r="AB1" s="6" t="str">
        <f>LEFT(Z1,LEN(Z1)-4)&amp;"_NoCDM"</f>
        <v>Sentinel_NoCDM</v>
      </c>
      <c r="AC1" s="10" t="s">
        <v>8</v>
      </c>
      <c r="AD1" s="10" t="str">
        <f>LEFT(AC1,LEN(AC1)-3)&amp;"_CDM"</f>
        <v>Sentinel_CDM</v>
      </c>
      <c r="AE1" s="10" t="str">
        <f>LEFT(AC1,LEN(AC1)-3)&amp;"_NoCDM"</f>
        <v>Sentinel_NoCDM</v>
      </c>
      <c r="AF1" s="9" t="s">
        <v>16</v>
      </c>
      <c r="AG1" s="6" t="s">
        <v>9</v>
      </c>
      <c r="AH1" s="9" t="s">
        <v>17</v>
      </c>
      <c r="AI1" s="48" t="s">
        <v>18</v>
      </c>
      <c r="AJ1" s="48" t="s">
        <v>19</v>
      </c>
      <c r="AK1" s="48" t="s">
        <v>164</v>
      </c>
      <c r="AL1" s="48" t="s">
        <v>167</v>
      </c>
      <c r="AM1" s="48" t="s">
        <v>168</v>
      </c>
      <c r="AN1" s="48" t="s">
        <v>169</v>
      </c>
      <c r="AO1" s="48" t="s">
        <v>182</v>
      </c>
      <c r="AP1" s="48" t="s">
        <v>183</v>
      </c>
      <c r="AQ1" s="48" t="s">
        <v>184</v>
      </c>
      <c r="AR1" s="48" t="s">
        <v>185</v>
      </c>
      <c r="AS1" s="48" t="str">
        <f>Weather!I1</f>
        <v>HDD10</v>
      </c>
      <c r="AT1" s="48" t="str">
        <f>Weather!J1</f>
        <v>CDD10</v>
      </c>
      <c r="AU1" s="48" t="str">
        <f>Weather!K1</f>
        <v>HDD12</v>
      </c>
      <c r="AV1" s="48" t="str">
        <f>Weather!L1</f>
        <v>CDD12</v>
      </c>
      <c r="AW1" s="48" t="str">
        <f>Weather!M1</f>
        <v>HDD14</v>
      </c>
      <c r="AX1" s="48" t="str">
        <f>Weather!N1</f>
        <v>CDD14</v>
      </c>
      <c r="AY1" s="48" t="str">
        <f>Weather!O1</f>
        <v>CDD20</v>
      </c>
      <c r="AZ1" s="48" t="str">
        <f>Weather!P1</f>
        <v>AvgTemp</v>
      </c>
      <c r="BA1" s="50" t="str">
        <f>Economic!C1</f>
        <v>OntFTEs</v>
      </c>
      <c r="BB1" s="50" t="str">
        <f>Economic!D1</f>
        <v>GSFTEs</v>
      </c>
      <c r="BC1" s="50" t="str">
        <f>Economic!E1</f>
        <v>NEOFTEs</v>
      </c>
      <c r="BD1" s="50" t="str">
        <f>Economic!F1</f>
        <v>GDP</v>
      </c>
      <c r="BE1" s="50" t="str">
        <f>Economic!G1</f>
        <v>GDPMine</v>
      </c>
      <c r="BF1" s="50" t="str">
        <f>Economic!H1</f>
        <v>OntFTEsAdj</v>
      </c>
      <c r="BG1" s="50" t="str">
        <f>Economic!I1</f>
        <v>GSFTEsAdj</v>
      </c>
      <c r="BH1" s="49" t="s">
        <v>72</v>
      </c>
      <c r="BI1" s="49" t="s">
        <v>20</v>
      </c>
      <c r="BJ1" s="49" t="s">
        <v>21</v>
      </c>
      <c r="BK1" s="49" t="s">
        <v>22</v>
      </c>
      <c r="BL1" s="49" t="s">
        <v>23</v>
      </c>
      <c r="BM1" s="49" t="s">
        <v>24</v>
      </c>
      <c r="BN1" s="49" t="s">
        <v>25</v>
      </c>
      <c r="BO1" s="49" t="s">
        <v>26</v>
      </c>
      <c r="BP1" s="49" t="s">
        <v>27</v>
      </c>
      <c r="BQ1" s="49" t="s">
        <v>28</v>
      </c>
      <c r="BR1" s="49" t="s">
        <v>29</v>
      </c>
      <c r="BS1" s="49" t="s">
        <v>30</v>
      </c>
      <c r="BT1" s="49" t="s">
        <v>31</v>
      </c>
      <c r="BU1" s="49" t="s">
        <v>73</v>
      </c>
      <c r="BV1" s="49" t="s">
        <v>74</v>
      </c>
      <c r="BW1" s="49" t="s">
        <v>75</v>
      </c>
      <c r="BX1" s="49" t="s">
        <v>170</v>
      </c>
      <c r="BY1" s="49" t="s">
        <v>171</v>
      </c>
      <c r="BZ1" s="49" t="s">
        <v>172</v>
      </c>
      <c r="CA1" s="49" t="s">
        <v>76</v>
      </c>
      <c r="CB1" s="49" t="s">
        <v>77</v>
      </c>
      <c r="CC1" s="1" t="s">
        <v>187</v>
      </c>
      <c r="CD1" s="1" t="s">
        <v>188</v>
      </c>
      <c r="CE1" s="1" t="s">
        <v>189</v>
      </c>
      <c r="CF1" s="1" t="s">
        <v>191</v>
      </c>
    </row>
    <row r="2" spans="1:84" x14ac:dyDescent="0.2">
      <c r="A2" s="3">
        <v>39814</v>
      </c>
      <c r="B2" s="4">
        <f t="shared" ref="B2:B53" si="0">YEAR(A2)</f>
        <v>2009</v>
      </c>
      <c r="C2" s="4">
        <f>MONTH(A2)</f>
        <v>1</v>
      </c>
      <c r="D2" s="2">
        <v>57340609.781689309</v>
      </c>
      <c r="E2" s="12">
        <f>VLOOKUP('Monthly Data'!$B2,CDM!$P$4:$V$15,2,FALSE)/12</f>
        <v>43974.956908237924</v>
      </c>
      <c r="F2" s="12">
        <f>D2+E2</f>
        <v>57384584.738597549</v>
      </c>
      <c r="G2" s="11">
        <v>41926</v>
      </c>
      <c r="H2" s="2">
        <v>16457790.763904311</v>
      </c>
      <c r="I2" s="12">
        <f>VLOOKUP('Monthly Data'!$B2,CDM!$P$4:$V$15,3,FALSE)/12</f>
        <v>47870.887898999725</v>
      </c>
      <c r="J2" s="12">
        <f>H2+I2</f>
        <v>16505661.651803311</v>
      </c>
      <c r="K2" s="11">
        <v>3911</v>
      </c>
      <c r="L2" s="2">
        <v>35174335.885705493</v>
      </c>
      <c r="M2" s="12">
        <f>VLOOKUP('Monthly Data'!$B2,CDM!$P$4:$V$15,4,FALSE)/12</f>
        <v>118576.64045250654</v>
      </c>
      <c r="N2" s="12">
        <f>L2+M2</f>
        <v>35292912.526157998</v>
      </c>
      <c r="O2" s="2">
        <v>87409.75</v>
      </c>
      <c r="P2" s="12">
        <f>VLOOKUP('Monthly Data'!$B2,CDM!$P$21:$S$32,2,FALSE)/12</f>
        <v>19.183471675656794</v>
      </c>
      <c r="Q2" s="12">
        <f>O2+P2</f>
        <v>87428.933471675657</v>
      </c>
      <c r="R2" s="11">
        <v>512</v>
      </c>
      <c r="S2" s="2">
        <v>954926.55128000001</v>
      </c>
      <c r="T2" s="12">
        <f>VLOOKUP('Monthly Data'!$B2,CDM!$P$4:$V$15,7,FALSE)/12</f>
        <v>0</v>
      </c>
      <c r="U2" s="12">
        <f>S2+T2</f>
        <v>954926.55128000001</v>
      </c>
      <c r="V2" s="13">
        <v>2008.365</v>
      </c>
      <c r="W2" s="12">
        <f>VLOOKUP('Monthly Data'!$B2,CDM!$P$21:$S$32,4,FALSE)/12</f>
        <v>0</v>
      </c>
      <c r="X2" s="12">
        <f>V2+W2</f>
        <v>2008.365</v>
      </c>
      <c r="Y2" s="11">
        <v>9513</v>
      </c>
      <c r="Z2" s="2">
        <v>43597.906666666669</v>
      </c>
      <c r="AA2" s="12">
        <f>VLOOKUP('Monthly Data'!$B2,CDM!$P$4:$V$15,6,FALSE)/12</f>
        <v>0</v>
      </c>
      <c r="AB2" s="12">
        <f>Z2+AA2</f>
        <v>43597.906666666669</v>
      </c>
      <c r="AC2" s="2">
        <v>104.58333333333333</v>
      </c>
      <c r="AD2" s="12">
        <f>VLOOKUP('Monthly Data'!$B2,CDM!$P$21:$S$32,3,FALSE)/12</f>
        <v>0</v>
      </c>
      <c r="AE2" s="12">
        <f>AC2+AD2</f>
        <v>104.58333333333333</v>
      </c>
      <c r="AF2" s="212">
        <v>436</v>
      </c>
      <c r="AG2" s="2">
        <v>187675.95583333334</v>
      </c>
      <c r="AH2" s="1">
        <v>338</v>
      </c>
      <c r="AI2" s="1">
        <f>Weather!C122</f>
        <v>1046.7</v>
      </c>
      <c r="AJ2" s="1">
        <f>Weather!D122</f>
        <v>0</v>
      </c>
      <c r="AK2" s="1">
        <f>Weather!E122</f>
        <v>31</v>
      </c>
      <c r="AL2" s="1">
        <f>Weather!F122</f>
        <v>488.69999999999993</v>
      </c>
      <c r="AM2" s="1">
        <f>AI2^2</f>
        <v>1095580.8900000001</v>
      </c>
      <c r="AN2" s="126">
        <f>AJ2^2</f>
        <v>0</v>
      </c>
      <c r="AO2" s="1">
        <f>Weather!G122</f>
        <v>984.69999999999993</v>
      </c>
      <c r="AP2" s="1">
        <f>Weather!H122</f>
        <v>0</v>
      </c>
      <c r="AQ2" s="1">
        <f>AO2^2</f>
        <v>969634.08999999985</v>
      </c>
      <c r="AR2" s="1">
        <f>AP2^2</f>
        <v>0</v>
      </c>
      <c r="AS2" s="1">
        <f>Weather!I122</f>
        <v>798.69999999999993</v>
      </c>
      <c r="AT2" s="1">
        <f>Weather!J122</f>
        <v>0</v>
      </c>
      <c r="AU2" s="1">
        <f>Weather!K122</f>
        <v>860.69999999999993</v>
      </c>
      <c r="AV2" s="1">
        <f>Weather!L122</f>
        <v>0</v>
      </c>
      <c r="AW2" s="1">
        <f>Weather!M122</f>
        <v>922.69999999999993</v>
      </c>
      <c r="AX2" s="1">
        <f>Weather!N122</f>
        <v>0</v>
      </c>
      <c r="AY2" s="1">
        <f>Weather!O122</f>
        <v>0</v>
      </c>
      <c r="AZ2" s="1">
        <f>Weather!P122</f>
        <v>-15.764516129032256</v>
      </c>
      <c r="BA2" s="1">
        <f>Economic!C2</f>
        <v>6506.5</v>
      </c>
      <c r="BB2" s="1">
        <f>Economic!D2</f>
        <v>83.9</v>
      </c>
      <c r="BC2" s="1">
        <f>Economic!E2</f>
        <v>251</v>
      </c>
      <c r="BD2" s="1">
        <f>Economic!F2</f>
        <v>591636.5</v>
      </c>
      <c r="BE2" s="1">
        <f>Economic!G2</f>
        <v>4636.8</v>
      </c>
      <c r="BF2" s="1">
        <f>Economic!H2</f>
        <v>6541.6</v>
      </c>
      <c r="BG2" s="1">
        <f>Economic!I2</f>
        <v>83.9</v>
      </c>
      <c r="BH2" s="1">
        <v>1</v>
      </c>
      <c r="BI2" s="1">
        <v>1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>
        <v>31</v>
      </c>
      <c r="CB2">
        <v>21</v>
      </c>
      <c r="CC2" s="137">
        <f>F2/CA2</f>
        <v>1851115.6367289531</v>
      </c>
      <c r="CD2" s="137">
        <f>H2/CA2</f>
        <v>530896.47625497775</v>
      </c>
      <c r="CE2" s="137">
        <f>N2/CA2</f>
        <v>1138481.0492309032</v>
      </c>
      <c r="CF2" s="1">
        <v>0</v>
      </c>
    </row>
    <row r="3" spans="1:84" x14ac:dyDescent="0.2">
      <c r="A3" s="3">
        <v>39845</v>
      </c>
      <c r="B3" s="4">
        <f t="shared" si="0"/>
        <v>2009</v>
      </c>
      <c r="C3" s="4">
        <f t="shared" ref="C3:C66" si="1">MONTH(A3)</f>
        <v>2</v>
      </c>
      <c r="D3" s="2">
        <v>40509612.892917305</v>
      </c>
      <c r="E3" s="12">
        <f>VLOOKUP('Monthly Data'!$B3,CDM!$P$4:$V$15,2,FALSE)/12</f>
        <v>43974.956908237924</v>
      </c>
      <c r="F3" s="12">
        <f t="shared" ref="F3:F66" si="2">D3+E3</f>
        <v>40553587.849825546</v>
      </c>
      <c r="G3" s="11">
        <v>41926</v>
      </c>
      <c r="H3" s="2">
        <v>12125269.804971561</v>
      </c>
      <c r="I3" s="12">
        <f>VLOOKUP('Monthly Data'!$B3,CDM!$P$4:$V$15,3,FALSE)/12</f>
        <v>47870.887898999725</v>
      </c>
      <c r="J3" s="12">
        <f t="shared" ref="J3:J66" si="3">H3+I3</f>
        <v>12173140.692870561</v>
      </c>
      <c r="K3" s="11">
        <v>3911</v>
      </c>
      <c r="L3" s="2">
        <v>37185158.091851048</v>
      </c>
      <c r="M3" s="12">
        <f>VLOOKUP('Monthly Data'!$B3,CDM!$P$4:$V$15,4,FALSE)/12</f>
        <v>118576.64045250654</v>
      </c>
      <c r="N3" s="12">
        <f t="shared" ref="N3:N66" si="4">L3+M3</f>
        <v>37303734.732303552</v>
      </c>
      <c r="O3" s="2">
        <v>88281.78</v>
      </c>
      <c r="P3" s="12">
        <f>VLOOKUP('Monthly Data'!$B3,CDM!$P$21:$S$32,2,FALSE)/12</f>
        <v>19.183471675656794</v>
      </c>
      <c r="Q3" s="12">
        <f t="shared" ref="Q3:Q66" si="5">O3+P3</f>
        <v>88300.963471675655</v>
      </c>
      <c r="R3" s="11">
        <v>512</v>
      </c>
      <c r="S3" s="2">
        <v>928608.44173000008</v>
      </c>
      <c r="T3" s="12">
        <f>VLOOKUP('Monthly Data'!$B3,CDM!$P$4:$V$15,7,FALSE)/12</f>
        <v>0</v>
      </c>
      <c r="U3" s="12">
        <f t="shared" ref="U3:U66" si="6">S3+T3</f>
        <v>928608.44173000008</v>
      </c>
      <c r="V3" s="13">
        <v>2007.125</v>
      </c>
      <c r="W3" s="12">
        <f>VLOOKUP('Monthly Data'!$B3,CDM!$P$21:$S$32,4,FALSE)/12</f>
        <v>0</v>
      </c>
      <c r="X3" s="12">
        <f t="shared" ref="X3:X66" si="7">V3+W3</f>
        <v>2007.125</v>
      </c>
      <c r="Y3" s="11">
        <v>9513</v>
      </c>
      <c r="Z3" s="2">
        <v>43597.906666666669</v>
      </c>
      <c r="AA3" s="12">
        <f>VLOOKUP('Monthly Data'!$B3,CDM!$P$4:$V$15,6,FALSE)/12</f>
        <v>0</v>
      </c>
      <c r="AB3" s="12">
        <f t="shared" ref="AB3:AB66" si="8">Z3+AA3</f>
        <v>43597.906666666669</v>
      </c>
      <c r="AC3" s="2">
        <v>104.58333333333333</v>
      </c>
      <c r="AD3" s="12">
        <f>VLOOKUP('Monthly Data'!$B3,CDM!$P$21:$S$32,3,FALSE)/12</f>
        <v>0</v>
      </c>
      <c r="AE3" s="12">
        <f t="shared" ref="AE3:AE66" si="9">AC3+AD3</f>
        <v>104.58333333333333</v>
      </c>
      <c r="AF3" s="212">
        <v>436</v>
      </c>
      <c r="AG3" s="2">
        <v>187675.95583333334</v>
      </c>
      <c r="AH3" s="1">
        <v>338</v>
      </c>
      <c r="AI3" s="1">
        <f>Weather!C123</f>
        <v>790.3</v>
      </c>
      <c r="AJ3" s="1">
        <f>Weather!D123</f>
        <v>0</v>
      </c>
      <c r="AK3" s="1">
        <f>Weather!E123</f>
        <v>25</v>
      </c>
      <c r="AL3" s="1">
        <f>Weather!F123</f>
        <v>289.89999999999998</v>
      </c>
      <c r="AM3" s="1">
        <f t="shared" ref="AM3:AM66" si="10">AI3^2</f>
        <v>624574.09</v>
      </c>
      <c r="AN3" s="126">
        <f t="shared" ref="AN3:AN66" si="11">AJ3^2</f>
        <v>0</v>
      </c>
      <c r="AO3" s="1">
        <f>Weather!G123</f>
        <v>734.3</v>
      </c>
      <c r="AP3" s="1">
        <f>Weather!H123</f>
        <v>0</v>
      </c>
      <c r="AQ3" s="1">
        <f t="shared" ref="AQ3:AQ66" si="12">AO3^2</f>
        <v>539196.49</v>
      </c>
      <c r="AR3" s="1">
        <f t="shared" ref="AR3:AR66" si="13">AP3^2</f>
        <v>0</v>
      </c>
      <c r="AS3" s="1">
        <f>Weather!I123</f>
        <v>566.30000000000007</v>
      </c>
      <c r="AT3" s="1">
        <f>Weather!J123</f>
        <v>0</v>
      </c>
      <c r="AU3" s="1">
        <f>Weather!K123</f>
        <v>622.30000000000007</v>
      </c>
      <c r="AV3" s="1">
        <f>Weather!L123</f>
        <v>0</v>
      </c>
      <c r="AW3" s="1">
        <f>Weather!M123</f>
        <v>678.3</v>
      </c>
      <c r="AX3" s="1">
        <f>Weather!N123</f>
        <v>0</v>
      </c>
      <c r="AY3" s="1">
        <f>Weather!O123</f>
        <v>0</v>
      </c>
      <c r="AZ3" s="1">
        <f>Weather!P123</f>
        <v>-10.225</v>
      </c>
      <c r="BA3" s="1">
        <f>Economic!C3</f>
        <v>6436.2</v>
      </c>
      <c r="BB3" s="1">
        <f>Economic!D3</f>
        <v>81.900000000000006</v>
      </c>
      <c r="BC3" s="1">
        <f>Economic!E3</f>
        <v>251</v>
      </c>
      <c r="BD3" s="1">
        <f>Economic!F3</f>
        <v>591636.5</v>
      </c>
      <c r="BE3" s="1">
        <f>Economic!G3</f>
        <v>4636.8</v>
      </c>
      <c r="BF3" s="1">
        <f>Economic!H3</f>
        <v>6506</v>
      </c>
      <c r="BG3" s="1">
        <f>Economic!I3</f>
        <v>83.5</v>
      </c>
      <c r="BH3" s="1">
        <v>2</v>
      </c>
      <c r="BI3" s="1">
        <v>0</v>
      </c>
      <c r="BJ3" s="1">
        <v>1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>
        <v>28</v>
      </c>
      <c r="CB3">
        <v>19</v>
      </c>
      <c r="CC3" s="137">
        <f t="shared" ref="CC3:CC66" si="14">F3/CA3</f>
        <v>1448342.4232080553</v>
      </c>
      <c r="CD3" s="137">
        <f t="shared" ref="CD3:CD66" si="15">H3/CA3</f>
        <v>433045.35017755575</v>
      </c>
      <c r="CE3" s="137">
        <f t="shared" ref="CE3:CE66" si="16">N3/CA3</f>
        <v>1332276.2404394126</v>
      </c>
      <c r="CF3" s="1">
        <v>0</v>
      </c>
    </row>
    <row r="4" spans="1:84" x14ac:dyDescent="0.2">
      <c r="A4" s="3">
        <v>39873</v>
      </c>
      <c r="B4" s="4">
        <f t="shared" si="0"/>
        <v>2009</v>
      </c>
      <c r="C4" s="4">
        <f t="shared" si="1"/>
        <v>3</v>
      </c>
      <c r="D4" s="2">
        <v>44622330.543747306</v>
      </c>
      <c r="E4" s="12">
        <f>VLOOKUP('Monthly Data'!$B4,CDM!$P$4:$V$15,2,FALSE)/12</f>
        <v>43974.956908237924</v>
      </c>
      <c r="F4" s="12">
        <f t="shared" si="2"/>
        <v>44666305.500655547</v>
      </c>
      <c r="G4" s="12">
        <v>41926</v>
      </c>
      <c r="H4" s="2">
        <v>14408709.072325291</v>
      </c>
      <c r="I4" s="12">
        <f>VLOOKUP('Monthly Data'!$B4,CDM!$P$4:$V$15,3,FALSE)/12</f>
        <v>47870.887898999725</v>
      </c>
      <c r="J4" s="12">
        <f t="shared" si="3"/>
        <v>14456579.960224291</v>
      </c>
      <c r="K4" s="12">
        <v>3911</v>
      </c>
      <c r="L4" s="2">
        <v>34347654.174380973</v>
      </c>
      <c r="M4" s="12">
        <f>VLOOKUP('Monthly Data'!$B4,CDM!$P$4:$V$15,4,FALSE)/12</f>
        <v>118576.64045250654</v>
      </c>
      <c r="N4" s="12">
        <f t="shared" si="4"/>
        <v>34466230.814833477</v>
      </c>
      <c r="O4" s="2">
        <v>85066.180000000008</v>
      </c>
      <c r="P4" s="12">
        <f>VLOOKUP('Monthly Data'!$B4,CDM!$P$21:$S$32,2,FALSE)/12</f>
        <v>19.183471675656794</v>
      </c>
      <c r="Q4" s="12">
        <f t="shared" si="5"/>
        <v>85085.363471675664</v>
      </c>
      <c r="R4" s="12">
        <v>512</v>
      </c>
      <c r="S4" s="2">
        <v>764991.67677000002</v>
      </c>
      <c r="T4" s="12">
        <f>VLOOKUP('Monthly Data'!$B4,CDM!$P$4:$V$15,7,FALSE)/12</f>
        <v>0</v>
      </c>
      <c r="U4" s="12">
        <f t="shared" si="6"/>
        <v>764991.67677000002</v>
      </c>
      <c r="V4" s="13">
        <v>2002.33</v>
      </c>
      <c r="W4" s="12">
        <f>VLOOKUP('Monthly Data'!$B4,CDM!$P$21:$S$32,4,FALSE)/12</f>
        <v>0</v>
      </c>
      <c r="X4" s="12">
        <f t="shared" si="7"/>
        <v>2002.33</v>
      </c>
      <c r="Y4" s="12">
        <v>9513</v>
      </c>
      <c r="Z4" s="2">
        <v>43597.906666666669</v>
      </c>
      <c r="AA4" s="12">
        <f>VLOOKUP('Monthly Data'!$B4,CDM!$P$4:$V$15,6,FALSE)/12</f>
        <v>0</v>
      </c>
      <c r="AB4" s="12">
        <f t="shared" si="8"/>
        <v>43597.906666666669</v>
      </c>
      <c r="AC4" s="2">
        <v>104.58333333333333</v>
      </c>
      <c r="AD4" s="12">
        <f>VLOOKUP('Monthly Data'!$B4,CDM!$P$21:$S$32,3,FALSE)/12</f>
        <v>0</v>
      </c>
      <c r="AE4" s="12">
        <f t="shared" si="9"/>
        <v>104.58333333333333</v>
      </c>
      <c r="AF4" s="212">
        <v>436</v>
      </c>
      <c r="AG4" s="2">
        <v>187675.95583333334</v>
      </c>
      <c r="AH4" s="5">
        <v>338</v>
      </c>
      <c r="AI4" s="1">
        <f>Weather!C124</f>
        <v>696.10000000000025</v>
      </c>
      <c r="AJ4" s="1">
        <f>Weather!D124</f>
        <v>0</v>
      </c>
      <c r="AK4" s="1">
        <f>Weather!E124</f>
        <v>16</v>
      </c>
      <c r="AL4" s="1">
        <f>Weather!F124</f>
        <v>154.09999999999997</v>
      </c>
      <c r="AM4" s="1">
        <f t="shared" si="10"/>
        <v>484555.21000000037</v>
      </c>
      <c r="AN4" s="126">
        <f t="shared" si="11"/>
        <v>0</v>
      </c>
      <c r="AO4" s="1">
        <f>Weather!G124</f>
        <v>634.10000000000025</v>
      </c>
      <c r="AP4" s="1">
        <f>Weather!H124</f>
        <v>0</v>
      </c>
      <c r="AQ4" s="1">
        <f t="shared" si="12"/>
        <v>402082.81000000029</v>
      </c>
      <c r="AR4" s="1">
        <f t="shared" si="13"/>
        <v>0</v>
      </c>
      <c r="AS4" s="1">
        <f>Weather!I124</f>
        <v>448.1</v>
      </c>
      <c r="AT4" s="1">
        <f>Weather!J124</f>
        <v>0</v>
      </c>
      <c r="AU4" s="1">
        <f>Weather!K124</f>
        <v>510.1</v>
      </c>
      <c r="AV4" s="1">
        <f>Weather!L124</f>
        <v>0</v>
      </c>
      <c r="AW4" s="1">
        <f>Weather!M124</f>
        <v>572.10000000000014</v>
      </c>
      <c r="AX4" s="1">
        <f>Weather!N124</f>
        <v>0</v>
      </c>
      <c r="AY4" s="1">
        <f>Weather!O124</f>
        <v>0</v>
      </c>
      <c r="AZ4" s="1">
        <f>Weather!P124</f>
        <v>-4.4548387096774169</v>
      </c>
      <c r="BA4" s="1">
        <f>Economic!C4</f>
        <v>6363.8</v>
      </c>
      <c r="BB4" s="1">
        <f>Economic!D4</f>
        <v>81.099999999999994</v>
      </c>
      <c r="BC4" s="1">
        <f>Economic!E4</f>
        <v>251</v>
      </c>
      <c r="BD4" s="1">
        <f>Economic!F4</f>
        <v>591636.5</v>
      </c>
      <c r="BE4" s="1">
        <f>Economic!G4</f>
        <v>4636.8</v>
      </c>
      <c r="BF4" s="1">
        <f>Economic!H4</f>
        <v>6466.8</v>
      </c>
      <c r="BG4" s="1">
        <f>Economic!I4</f>
        <v>83.1</v>
      </c>
      <c r="BH4" s="1">
        <v>3</v>
      </c>
      <c r="BI4" s="1">
        <v>0</v>
      </c>
      <c r="BJ4" s="1">
        <v>0</v>
      </c>
      <c r="BK4" s="1">
        <v>1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1</v>
      </c>
      <c r="BV4" s="1">
        <v>0</v>
      </c>
      <c r="BW4" s="1">
        <v>1</v>
      </c>
      <c r="BX4" s="1">
        <v>0</v>
      </c>
      <c r="BY4" s="1">
        <v>0</v>
      </c>
      <c r="BZ4" s="1">
        <v>0</v>
      </c>
      <c r="CA4">
        <v>31</v>
      </c>
      <c r="CB4">
        <v>22</v>
      </c>
      <c r="CC4" s="137">
        <f t="shared" si="14"/>
        <v>1440848.5645372758</v>
      </c>
      <c r="CD4" s="137">
        <f t="shared" si="15"/>
        <v>464797.06684920297</v>
      </c>
      <c r="CE4" s="137">
        <f t="shared" si="16"/>
        <v>1111813.8972526928</v>
      </c>
      <c r="CF4" s="1">
        <v>0</v>
      </c>
    </row>
    <row r="5" spans="1:84" x14ac:dyDescent="0.2">
      <c r="A5" s="3">
        <v>39904</v>
      </c>
      <c r="B5" s="4">
        <f t="shared" si="0"/>
        <v>2009</v>
      </c>
      <c r="C5" s="4">
        <f t="shared" si="1"/>
        <v>4</v>
      </c>
      <c r="D5" s="2">
        <v>29978899.187859826</v>
      </c>
      <c r="E5" s="12">
        <f>VLOOKUP('Monthly Data'!$B5,CDM!$P$4:$V$15,2,FALSE)/12</f>
        <v>43974.956908237924</v>
      </c>
      <c r="F5" s="12">
        <f t="shared" si="2"/>
        <v>30022874.144768063</v>
      </c>
      <c r="G5" s="11">
        <v>41926</v>
      </c>
      <c r="H5" s="2">
        <v>10453080.632112689</v>
      </c>
      <c r="I5" s="12">
        <f>VLOOKUP('Monthly Data'!$B5,CDM!$P$4:$V$15,3,FALSE)/12</f>
        <v>47870.887898999725</v>
      </c>
      <c r="J5" s="12">
        <f t="shared" si="3"/>
        <v>10500951.52001169</v>
      </c>
      <c r="K5" s="11">
        <v>3911</v>
      </c>
      <c r="L5" s="2">
        <v>34549169.411848828</v>
      </c>
      <c r="M5" s="12">
        <f>VLOOKUP('Monthly Data'!$B5,CDM!$P$4:$V$15,4,FALSE)/12</f>
        <v>118576.64045250654</v>
      </c>
      <c r="N5" s="12">
        <f t="shared" si="4"/>
        <v>34667746.052301332</v>
      </c>
      <c r="O5" s="2">
        <v>81392.710000000006</v>
      </c>
      <c r="P5" s="12">
        <f>VLOOKUP('Monthly Data'!$B5,CDM!$P$21:$S$32,2,FALSE)/12</f>
        <v>19.183471675656794</v>
      </c>
      <c r="Q5" s="12">
        <f t="shared" si="5"/>
        <v>81411.893471675663</v>
      </c>
      <c r="R5" s="11">
        <v>512</v>
      </c>
      <c r="S5" s="2">
        <v>748118.90941999992</v>
      </c>
      <c r="T5" s="12">
        <f>VLOOKUP('Monthly Data'!$B5,CDM!$P$4:$V$15,7,FALSE)/12</f>
        <v>0</v>
      </c>
      <c r="U5" s="12">
        <f t="shared" si="6"/>
        <v>748118.90941999992</v>
      </c>
      <c r="V5" s="13">
        <v>2002.2729999999999</v>
      </c>
      <c r="W5" s="12">
        <f>VLOOKUP('Monthly Data'!$B5,CDM!$P$21:$S$32,4,FALSE)/12</f>
        <v>0</v>
      </c>
      <c r="X5" s="12">
        <f t="shared" si="7"/>
        <v>2002.2729999999999</v>
      </c>
      <c r="Y5" s="11">
        <v>9513</v>
      </c>
      <c r="Z5" s="2">
        <v>43597.906666666669</v>
      </c>
      <c r="AA5" s="12">
        <f>VLOOKUP('Monthly Data'!$B5,CDM!$P$4:$V$15,6,FALSE)/12</f>
        <v>0</v>
      </c>
      <c r="AB5" s="12">
        <f t="shared" si="8"/>
        <v>43597.906666666669</v>
      </c>
      <c r="AC5" s="2">
        <v>104.58333333333333</v>
      </c>
      <c r="AD5" s="12">
        <f>VLOOKUP('Monthly Data'!$B5,CDM!$P$21:$S$32,3,FALSE)/12</f>
        <v>0</v>
      </c>
      <c r="AE5" s="12">
        <f t="shared" si="9"/>
        <v>104.58333333333333</v>
      </c>
      <c r="AF5" s="212">
        <v>436</v>
      </c>
      <c r="AG5" s="2">
        <v>187675.95583333334</v>
      </c>
      <c r="AH5" s="1">
        <v>338</v>
      </c>
      <c r="AI5" s="1">
        <f>Weather!C125</f>
        <v>434.2000000000001</v>
      </c>
      <c r="AJ5" s="1">
        <f>Weather!D125</f>
        <v>0</v>
      </c>
      <c r="AK5" s="1">
        <f>Weather!E125</f>
        <v>7</v>
      </c>
      <c r="AL5" s="1">
        <f>Weather!F125</f>
        <v>16.599999999999998</v>
      </c>
      <c r="AM5" s="1">
        <f t="shared" si="10"/>
        <v>188529.6400000001</v>
      </c>
      <c r="AN5" s="126">
        <f t="shared" si="11"/>
        <v>0</v>
      </c>
      <c r="AO5" s="1">
        <f>Weather!G125</f>
        <v>374.2000000000001</v>
      </c>
      <c r="AP5" s="1">
        <f>Weather!H125</f>
        <v>0</v>
      </c>
      <c r="AQ5" s="1">
        <f t="shared" si="12"/>
        <v>140025.64000000007</v>
      </c>
      <c r="AR5" s="1">
        <f t="shared" si="13"/>
        <v>0</v>
      </c>
      <c r="AS5" s="1">
        <f>Weather!I125</f>
        <v>198.20000000000005</v>
      </c>
      <c r="AT5" s="1">
        <f>Weather!J125</f>
        <v>4</v>
      </c>
      <c r="AU5" s="1">
        <f>Weather!K125</f>
        <v>254.90000000000003</v>
      </c>
      <c r="AV5" s="1">
        <f>Weather!L125</f>
        <v>0.69999999999999929</v>
      </c>
      <c r="AW5" s="1">
        <f>Weather!M125</f>
        <v>314.2000000000001</v>
      </c>
      <c r="AX5" s="1">
        <f>Weather!N125</f>
        <v>0</v>
      </c>
      <c r="AY5" s="1">
        <f>Weather!O125</f>
        <v>0</v>
      </c>
      <c r="AZ5" s="1">
        <f>Weather!P125</f>
        <v>3.5266666666666677</v>
      </c>
      <c r="BA5" s="1">
        <f>Economic!C5</f>
        <v>6359.6</v>
      </c>
      <c r="BB5" s="1">
        <f>Economic!D5</f>
        <v>79.8</v>
      </c>
      <c r="BC5" s="1">
        <f>Economic!E5</f>
        <v>251</v>
      </c>
      <c r="BD5" s="1">
        <f>Economic!F5</f>
        <v>591636.5</v>
      </c>
      <c r="BE5" s="1">
        <f>Economic!G5</f>
        <v>4636.8</v>
      </c>
      <c r="BF5" s="1">
        <f>Economic!H5</f>
        <v>6445.5</v>
      </c>
      <c r="BG5" s="1">
        <f>Economic!I5</f>
        <v>81.900000000000006</v>
      </c>
      <c r="BH5" s="1">
        <v>4</v>
      </c>
      <c r="BI5" s="1">
        <v>0</v>
      </c>
      <c r="BJ5" s="1">
        <v>0</v>
      </c>
      <c r="BK5" s="1">
        <v>0</v>
      </c>
      <c r="BL5" s="1">
        <v>1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1</v>
      </c>
      <c r="BV5" s="1">
        <v>0</v>
      </c>
      <c r="BW5" s="1">
        <v>1</v>
      </c>
      <c r="BX5" s="1">
        <v>1</v>
      </c>
      <c r="BY5" s="1">
        <v>0</v>
      </c>
      <c r="BZ5" s="1">
        <v>1</v>
      </c>
      <c r="CA5">
        <v>30</v>
      </c>
      <c r="CB5">
        <v>20</v>
      </c>
      <c r="CC5" s="137">
        <f t="shared" si="14"/>
        <v>1000762.4714922687</v>
      </c>
      <c r="CD5" s="137">
        <f t="shared" si="15"/>
        <v>348436.02107042295</v>
      </c>
      <c r="CE5" s="137">
        <f t="shared" si="16"/>
        <v>1155591.5350767111</v>
      </c>
      <c r="CF5" s="1">
        <v>0</v>
      </c>
    </row>
    <row r="6" spans="1:84" x14ac:dyDescent="0.2">
      <c r="A6" s="3">
        <v>39934</v>
      </c>
      <c r="B6" s="4">
        <f t="shared" si="0"/>
        <v>2009</v>
      </c>
      <c r="C6" s="4">
        <f t="shared" si="1"/>
        <v>5</v>
      </c>
      <c r="D6" s="2">
        <v>28817981.570706129</v>
      </c>
      <c r="E6" s="12">
        <f>VLOOKUP('Monthly Data'!$B6,CDM!$P$4:$V$15,2,FALSE)/12</f>
        <v>43974.956908237924</v>
      </c>
      <c r="F6" s="12">
        <f t="shared" si="2"/>
        <v>28861956.527614366</v>
      </c>
      <c r="G6" s="11">
        <v>41926</v>
      </c>
      <c r="H6" s="2">
        <v>11464763.973447183</v>
      </c>
      <c r="I6" s="12">
        <f>VLOOKUP('Monthly Data'!$B6,CDM!$P$4:$V$15,3,FALSE)/12</f>
        <v>47870.887898999725</v>
      </c>
      <c r="J6" s="12">
        <f t="shared" si="3"/>
        <v>11512634.861346183</v>
      </c>
      <c r="K6" s="11">
        <v>3911</v>
      </c>
      <c r="L6" s="2">
        <v>26901953.35001076</v>
      </c>
      <c r="M6" s="12">
        <f>VLOOKUP('Monthly Data'!$B6,CDM!$P$4:$V$15,4,FALSE)/12</f>
        <v>118576.64045250654</v>
      </c>
      <c r="N6" s="12">
        <f t="shared" si="4"/>
        <v>27020529.990463268</v>
      </c>
      <c r="O6" s="2">
        <v>76291.17</v>
      </c>
      <c r="P6" s="12">
        <f>VLOOKUP('Monthly Data'!$B6,CDM!$P$21:$S$32,2,FALSE)/12</f>
        <v>19.183471675656794</v>
      </c>
      <c r="Q6" s="12">
        <f t="shared" si="5"/>
        <v>76310.353471675655</v>
      </c>
      <c r="R6" s="11">
        <v>512</v>
      </c>
      <c r="S6" s="2">
        <v>624201.13133</v>
      </c>
      <c r="T6" s="12">
        <f>VLOOKUP('Monthly Data'!$B6,CDM!$P$4:$V$15,7,FALSE)/12</f>
        <v>0</v>
      </c>
      <c r="U6" s="12">
        <f t="shared" si="6"/>
        <v>624201.13133</v>
      </c>
      <c r="V6" s="13">
        <v>2002.213</v>
      </c>
      <c r="W6" s="12">
        <f>VLOOKUP('Monthly Data'!$B6,CDM!$P$21:$S$32,4,FALSE)/12</f>
        <v>0</v>
      </c>
      <c r="X6" s="12">
        <f t="shared" si="7"/>
        <v>2002.213</v>
      </c>
      <c r="Y6" s="11">
        <v>9513</v>
      </c>
      <c r="Z6" s="2">
        <v>43597.906666666669</v>
      </c>
      <c r="AA6" s="12">
        <f>VLOOKUP('Monthly Data'!$B6,CDM!$P$4:$V$15,6,FALSE)/12</f>
        <v>0</v>
      </c>
      <c r="AB6" s="12">
        <f t="shared" si="8"/>
        <v>43597.906666666669</v>
      </c>
      <c r="AC6" s="2">
        <v>104.58333333333333</v>
      </c>
      <c r="AD6" s="12">
        <f>VLOOKUP('Monthly Data'!$B6,CDM!$P$21:$S$32,3,FALSE)/12</f>
        <v>0</v>
      </c>
      <c r="AE6" s="12">
        <f t="shared" si="9"/>
        <v>104.58333333333333</v>
      </c>
      <c r="AF6" s="212">
        <v>436</v>
      </c>
      <c r="AG6" s="2">
        <v>187675.95583333334</v>
      </c>
      <c r="AH6" s="1">
        <v>338</v>
      </c>
      <c r="AI6" s="1">
        <f>Weather!C126</f>
        <v>264.3</v>
      </c>
      <c r="AJ6" s="1">
        <f>Weather!D126</f>
        <v>0.6</v>
      </c>
      <c r="AK6" s="1">
        <f>Weather!E126</f>
        <v>0</v>
      </c>
      <c r="AL6" s="1">
        <f>Weather!F126</f>
        <v>0</v>
      </c>
      <c r="AM6" s="1">
        <f t="shared" si="10"/>
        <v>69854.490000000005</v>
      </c>
      <c r="AN6" s="126">
        <f t="shared" si="11"/>
        <v>0.36</v>
      </c>
      <c r="AO6" s="1">
        <f>Weather!G126</f>
        <v>204.3</v>
      </c>
      <c r="AP6" s="1">
        <f>Weather!H126</f>
        <v>2.6000000000000014</v>
      </c>
      <c r="AQ6" s="1">
        <f t="shared" si="12"/>
        <v>41738.490000000005</v>
      </c>
      <c r="AR6" s="1">
        <f t="shared" si="13"/>
        <v>6.7600000000000078</v>
      </c>
      <c r="AS6" s="1">
        <f>Weather!I126</f>
        <v>51.300000000000004</v>
      </c>
      <c r="AT6" s="1">
        <f>Weather!J126</f>
        <v>35.599999999999994</v>
      </c>
      <c r="AU6" s="1">
        <f>Weather!K126</f>
        <v>93.100000000000009</v>
      </c>
      <c r="AV6" s="1">
        <f>Weather!L126</f>
        <v>15.4</v>
      </c>
      <c r="AW6" s="1">
        <f>Weather!M126</f>
        <v>144.29999999999998</v>
      </c>
      <c r="AX6" s="1">
        <f>Weather!N126</f>
        <v>4.6000000000000014</v>
      </c>
      <c r="AY6" s="1">
        <f>Weather!O126</f>
        <v>0</v>
      </c>
      <c r="AZ6" s="1">
        <f>Weather!P126</f>
        <v>9.4935483870967747</v>
      </c>
      <c r="BA6" s="1">
        <f>Economic!C6</f>
        <v>6382.1</v>
      </c>
      <c r="BB6" s="1">
        <f>Economic!D6</f>
        <v>81</v>
      </c>
      <c r="BC6" s="1">
        <f>Economic!E6</f>
        <v>251</v>
      </c>
      <c r="BD6" s="1">
        <f>Economic!F6</f>
        <v>591636.5</v>
      </c>
      <c r="BE6" s="1">
        <f>Economic!G6</f>
        <v>4636.8</v>
      </c>
      <c r="BF6" s="1">
        <f>Economic!H6</f>
        <v>6420.3</v>
      </c>
      <c r="BG6" s="1">
        <f>Economic!I6</f>
        <v>81.7</v>
      </c>
      <c r="BH6" s="1">
        <v>5</v>
      </c>
      <c r="BI6" s="1">
        <v>0</v>
      </c>
      <c r="BJ6" s="1">
        <v>0</v>
      </c>
      <c r="BK6" s="1">
        <v>0</v>
      </c>
      <c r="BL6" s="1">
        <v>0</v>
      </c>
      <c r="BM6" s="1">
        <v>1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1</v>
      </c>
      <c r="BV6" s="1">
        <v>0</v>
      </c>
      <c r="BW6" s="1">
        <v>1</v>
      </c>
      <c r="BX6" s="1">
        <v>1</v>
      </c>
      <c r="BY6" s="1">
        <v>0</v>
      </c>
      <c r="BZ6" s="1">
        <v>1</v>
      </c>
      <c r="CA6">
        <v>31</v>
      </c>
      <c r="CB6">
        <v>20</v>
      </c>
      <c r="CC6" s="137">
        <f t="shared" si="14"/>
        <v>931030.85572949564</v>
      </c>
      <c r="CD6" s="137">
        <f t="shared" si="15"/>
        <v>369831.09591765108</v>
      </c>
      <c r="CE6" s="137">
        <f t="shared" si="16"/>
        <v>871629.99969236343</v>
      </c>
      <c r="CF6" s="1">
        <v>0</v>
      </c>
    </row>
    <row r="7" spans="1:84" x14ac:dyDescent="0.2">
      <c r="A7" s="3">
        <v>39965</v>
      </c>
      <c r="B7" s="4">
        <f t="shared" si="0"/>
        <v>2009</v>
      </c>
      <c r="C7" s="4">
        <f t="shared" si="1"/>
        <v>6</v>
      </c>
      <c r="D7" s="2">
        <v>26370499.842970181</v>
      </c>
      <c r="E7" s="12">
        <f>VLOOKUP('Monthly Data'!$B7,CDM!$P$4:$V$15,2,FALSE)/12</f>
        <v>43974.956908237924</v>
      </c>
      <c r="F7" s="12">
        <f t="shared" si="2"/>
        <v>26414474.799878418</v>
      </c>
      <c r="G7" s="12">
        <v>41926</v>
      </c>
      <c r="H7" s="2">
        <v>11982705.75210144</v>
      </c>
      <c r="I7" s="12">
        <f>VLOOKUP('Monthly Data'!$B7,CDM!$P$4:$V$15,3,FALSE)/12</f>
        <v>47870.887898999725</v>
      </c>
      <c r="J7" s="12">
        <f t="shared" si="3"/>
        <v>12030576.64000044</v>
      </c>
      <c r="K7" s="12">
        <v>3911</v>
      </c>
      <c r="L7" s="2">
        <v>28321783.307333384</v>
      </c>
      <c r="M7" s="12">
        <f>VLOOKUP('Monthly Data'!$B7,CDM!$P$4:$V$15,4,FALSE)/12</f>
        <v>118576.64045250654</v>
      </c>
      <c r="N7" s="12">
        <f t="shared" si="4"/>
        <v>28440359.947785892</v>
      </c>
      <c r="O7" s="2">
        <v>74452.81</v>
      </c>
      <c r="P7" s="12">
        <f>VLOOKUP('Monthly Data'!$B7,CDM!$P$21:$S$32,2,FALSE)/12</f>
        <v>19.183471675656794</v>
      </c>
      <c r="Q7" s="12">
        <f t="shared" si="5"/>
        <v>74471.993471675654</v>
      </c>
      <c r="R7" s="12">
        <v>512</v>
      </c>
      <c r="S7" s="2">
        <v>555875.70930999995</v>
      </c>
      <c r="T7" s="12">
        <f>VLOOKUP('Monthly Data'!$B7,CDM!$P$4:$V$15,7,FALSE)/12</f>
        <v>0</v>
      </c>
      <c r="U7" s="12">
        <f t="shared" si="6"/>
        <v>555875.70930999995</v>
      </c>
      <c r="V7" s="13">
        <v>1999.2079999999999</v>
      </c>
      <c r="W7" s="12">
        <f>VLOOKUP('Monthly Data'!$B7,CDM!$P$21:$S$32,4,FALSE)/12</f>
        <v>0</v>
      </c>
      <c r="X7" s="12">
        <f t="shared" si="7"/>
        <v>1999.2079999999999</v>
      </c>
      <c r="Y7" s="12">
        <v>9513</v>
      </c>
      <c r="Z7" s="2">
        <v>43597.906666666669</v>
      </c>
      <c r="AA7" s="12">
        <f>VLOOKUP('Monthly Data'!$B7,CDM!$P$4:$V$15,6,FALSE)/12</f>
        <v>0</v>
      </c>
      <c r="AB7" s="12">
        <f t="shared" si="8"/>
        <v>43597.906666666669</v>
      </c>
      <c r="AC7" s="2">
        <v>104.58333333333333</v>
      </c>
      <c r="AD7" s="12">
        <f>VLOOKUP('Monthly Data'!$B7,CDM!$P$21:$S$32,3,FALSE)/12</f>
        <v>0</v>
      </c>
      <c r="AE7" s="12">
        <f t="shared" si="9"/>
        <v>104.58333333333333</v>
      </c>
      <c r="AF7" s="212">
        <v>436</v>
      </c>
      <c r="AG7" s="2">
        <v>187675.95583333334</v>
      </c>
      <c r="AH7" s="5">
        <v>338</v>
      </c>
      <c r="AI7" s="1">
        <f>Weather!C127</f>
        <v>93.2</v>
      </c>
      <c r="AJ7" s="1">
        <f>Weather!D127</f>
        <v>35.799999999999997</v>
      </c>
      <c r="AK7" s="1">
        <f>Weather!E127</f>
        <v>0</v>
      </c>
      <c r="AL7" s="1">
        <f>Weather!F127</f>
        <v>0</v>
      </c>
      <c r="AM7" s="1">
        <f t="shared" si="10"/>
        <v>8686.24</v>
      </c>
      <c r="AN7" s="126">
        <f t="shared" si="11"/>
        <v>1281.6399999999999</v>
      </c>
      <c r="AO7" s="1">
        <f>Weather!G127</f>
        <v>60.400000000000006</v>
      </c>
      <c r="AP7" s="1">
        <f>Weather!H127</f>
        <v>62.999999999999993</v>
      </c>
      <c r="AQ7" s="1">
        <f t="shared" si="12"/>
        <v>3648.1600000000008</v>
      </c>
      <c r="AR7" s="1">
        <f t="shared" si="13"/>
        <v>3968.9999999999991</v>
      </c>
      <c r="AS7" s="1">
        <f>Weather!I127</f>
        <v>5.7000000000000011</v>
      </c>
      <c r="AT7" s="1">
        <f>Weather!J127</f>
        <v>188.30000000000004</v>
      </c>
      <c r="AU7" s="1">
        <f>Weather!K127</f>
        <v>17.599999999999998</v>
      </c>
      <c r="AV7" s="1">
        <f>Weather!L127</f>
        <v>140.20000000000002</v>
      </c>
      <c r="AW7" s="1">
        <f>Weather!M127</f>
        <v>35</v>
      </c>
      <c r="AX7" s="1">
        <f>Weather!N127</f>
        <v>97.6</v>
      </c>
      <c r="AY7" s="1">
        <f>Weather!O127</f>
        <v>17.599999999999998</v>
      </c>
      <c r="AZ7" s="1">
        <f>Weather!P127</f>
        <v>16.086666666666666</v>
      </c>
      <c r="BA7" s="1">
        <f>Economic!C7</f>
        <v>6429.4</v>
      </c>
      <c r="BB7" s="1">
        <f>Economic!D7</f>
        <v>81.099999999999994</v>
      </c>
      <c r="BC7" s="1">
        <f>Economic!E7</f>
        <v>251</v>
      </c>
      <c r="BD7" s="1">
        <f>Economic!F7</f>
        <v>591636.5</v>
      </c>
      <c r="BE7" s="1">
        <f>Economic!G7</f>
        <v>4636.8</v>
      </c>
      <c r="BF7" s="1">
        <f>Economic!H7</f>
        <v>6393.2</v>
      </c>
      <c r="BG7" s="1">
        <f>Economic!I7</f>
        <v>80.599999999999994</v>
      </c>
      <c r="BH7" s="1">
        <v>6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1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>
        <v>30</v>
      </c>
      <c r="CB7">
        <v>22</v>
      </c>
      <c r="CC7" s="137">
        <f t="shared" si="14"/>
        <v>880482.49332928064</v>
      </c>
      <c r="CD7" s="137">
        <f t="shared" si="15"/>
        <v>399423.525070048</v>
      </c>
      <c r="CE7" s="137">
        <f t="shared" si="16"/>
        <v>948011.9982595297</v>
      </c>
      <c r="CF7" s="1">
        <v>0</v>
      </c>
    </row>
    <row r="8" spans="1:84" x14ac:dyDescent="0.2">
      <c r="A8" s="3">
        <v>39995</v>
      </c>
      <c r="B8" s="4">
        <f t="shared" si="0"/>
        <v>2009</v>
      </c>
      <c r="C8" s="4">
        <f t="shared" si="1"/>
        <v>7</v>
      </c>
      <c r="D8" s="2">
        <v>23365531.283817176</v>
      </c>
      <c r="E8" s="12">
        <f>VLOOKUP('Monthly Data'!$B8,CDM!$P$4:$V$15,2,FALSE)/12</f>
        <v>43974.956908237924</v>
      </c>
      <c r="F8" s="12">
        <f t="shared" si="2"/>
        <v>23409506.240725413</v>
      </c>
      <c r="G8" s="11">
        <v>41926</v>
      </c>
      <c r="H8" s="2">
        <v>10289372.09253942</v>
      </c>
      <c r="I8" s="12">
        <f>VLOOKUP('Monthly Data'!$B8,CDM!$P$4:$V$15,3,FALSE)/12</f>
        <v>47870.887898999725</v>
      </c>
      <c r="J8" s="12">
        <f t="shared" si="3"/>
        <v>10337242.980438421</v>
      </c>
      <c r="K8" s="11">
        <v>3911</v>
      </c>
      <c r="L8" s="2">
        <v>31791456.590397708</v>
      </c>
      <c r="M8" s="12">
        <f>VLOOKUP('Monthly Data'!$B8,CDM!$P$4:$V$15,4,FALSE)/12</f>
        <v>118576.64045250654</v>
      </c>
      <c r="N8" s="12">
        <f t="shared" si="4"/>
        <v>31910033.230850216</v>
      </c>
      <c r="O8" s="2">
        <v>83616.75</v>
      </c>
      <c r="P8" s="12">
        <f>VLOOKUP('Monthly Data'!$B8,CDM!$P$21:$S$32,2,FALSE)/12</f>
        <v>19.183471675656794</v>
      </c>
      <c r="Q8" s="12">
        <f t="shared" si="5"/>
        <v>83635.933471675657</v>
      </c>
      <c r="R8" s="11">
        <v>512</v>
      </c>
      <c r="S8" s="2">
        <v>495030.60921999998</v>
      </c>
      <c r="T8" s="12">
        <f>VLOOKUP('Monthly Data'!$B8,CDM!$P$4:$V$15,7,FALSE)/12</f>
        <v>0</v>
      </c>
      <c r="U8" s="12">
        <f t="shared" si="6"/>
        <v>495030.60921999998</v>
      </c>
      <c r="V8" s="13">
        <v>2002.8689999999999</v>
      </c>
      <c r="W8" s="12">
        <f>VLOOKUP('Monthly Data'!$B8,CDM!$P$21:$S$32,4,FALSE)/12</f>
        <v>0</v>
      </c>
      <c r="X8" s="12">
        <f t="shared" si="7"/>
        <v>2002.8689999999999</v>
      </c>
      <c r="Y8" s="11">
        <v>9513</v>
      </c>
      <c r="Z8" s="2">
        <v>43597.906666666669</v>
      </c>
      <c r="AA8" s="12">
        <f>VLOOKUP('Monthly Data'!$B8,CDM!$P$4:$V$15,6,FALSE)/12</f>
        <v>0</v>
      </c>
      <c r="AB8" s="12">
        <f t="shared" si="8"/>
        <v>43597.906666666669</v>
      </c>
      <c r="AC8" s="2">
        <v>104.58333333333333</v>
      </c>
      <c r="AD8" s="12">
        <f>VLOOKUP('Monthly Data'!$B8,CDM!$P$21:$S$32,3,FALSE)/12</f>
        <v>0</v>
      </c>
      <c r="AE8" s="12">
        <f t="shared" si="9"/>
        <v>104.58333333333333</v>
      </c>
      <c r="AF8" s="212">
        <v>436</v>
      </c>
      <c r="AG8" s="2">
        <v>187675.95583333334</v>
      </c>
      <c r="AH8" s="1">
        <v>338</v>
      </c>
      <c r="AI8" s="1">
        <f>Weather!C128</f>
        <v>47.800000000000004</v>
      </c>
      <c r="AJ8" s="1">
        <f>Weather!D128</f>
        <v>8.8000000000000007</v>
      </c>
      <c r="AK8" s="1">
        <f>Weather!E128</f>
        <v>0</v>
      </c>
      <c r="AL8" s="1">
        <f>Weather!F128</f>
        <v>0</v>
      </c>
      <c r="AM8" s="1">
        <f t="shared" si="10"/>
        <v>2284.8400000000006</v>
      </c>
      <c r="AN8" s="126">
        <f t="shared" si="11"/>
        <v>77.440000000000012</v>
      </c>
      <c r="AO8" s="1">
        <f>Weather!G128</f>
        <v>14.6</v>
      </c>
      <c r="AP8" s="1">
        <f>Weather!H128</f>
        <v>37.599999999999994</v>
      </c>
      <c r="AQ8" s="1">
        <f t="shared" si="12"/>
        <v>213.16</v>
      </c>
      <c r="AR8" s="1">
        <f t="shared" si="13"/>
        <v>1413.7599999999995</v>
      </c>
      <c r="AS8" s="1">
        <f>Weather!I128</f>
        <v>0</v>
      </c>
      <c r="AT8" s="1">
        <f>Weather!J128</f>
        <v>209</v>
      </c>
      <c r="AU8" s="1">
        <f>Weather!K128</f>
        <v>0</v>
      </c>
      <c r="AV8" s="1">
        <f>Weather!L128</f>
        <v>147</v>
      </c>
      <c r="AW8" s="1">
        <f>Weather!M128</f>
        <v>1.4000000000000004</v>
      </c>
      <c r="AX8" s="1">
        <f>Weather!N128</f>
        <v>86.4</v>
      </c>
      <c r="AY8" s="1">
        <f>Weather!O128</f>
        <v>0.10000000000000142</v>
      </c>
      <c r="AZ8" s="1">
        <f>Weather!P128</f>
        <v>16.741935483870968</v>
      </c>
      <c r="BA8" s="1">
        <f>Economic!C8</f>
        <v>6467</v>
      </c>
      <c r="BB8" s="1">
        <f>Economic!D8</f>
        <v>81.099999999999994</v>
      </c>
      <c r="BC8" s="1">
        <f>Economic!E8</f>
        <v>251</v>
      </c>
      <c r="BD8" s="1">
        <f>Economic!F8</f>
        <v>591636.5</v>
      </c>
      <c r="BE8" s="1">
        <f>Economic!G8</f>
        <v>4636.8</v>
      </c>
      <c r="BF8" s="1">
        <f>Economic!H8</f>
        <v>6390.2</v>
      </c>
      <c r="BG8" s="1">
        <f>Economic!I8</f>
        <v>79.8</v>
      </c>
      <c r="BH8" s="1">
        <v>7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1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>
        <v>31</v>
      </c>
      <c r="CB8">
        <v>22</v>
      </c>
      <c r="CC8" s="137">
        <f t="shared" si="14"/>
        <v>755145.36260404554</v>
      </c>
      <c r="CD8" s="137">
        <f t="shared" si="15"/>
        <v>331915.22879159421</v>
      </c>
      <c r="CE8" s="137">
        <f t="shared" si="16"/>
        <v>1029355.9106725876</v>
      </c>
      <c r="CF8" s="1">
        <v>0</v>
      </c>
    </row>
    <row r="9" spans="1:84" x14ac:dyDescent="0.2">
      <c r="A9" s="3">
        <v>40026</v>
      </c>
      <c r="B9" s="4">
        <f t="shared" si="0"/>
        <v>2009</v>
      </c>
      <c r="C9" s="4">
        <f t="shared" si="1"/>
        <v>8</v>
      </c>
      <c r="D9" s="2">
        <v>25629283.662059132</v>
      </c>
      <c r="E9" s="12">
        <f>VLOOKUP('Monthly Data'!$B9,CDM!$P$4:$V$15,2,FALSE)/12</f>
        <v>43974.956908237924</v>
      </c>
      <c r="F9" s="12">
        <f t="shared" si="2"/>
        <v>25673258.618967369</v>
      </c>
      <c r="G9" s="11">
        <v>41926</v>
      </c>
      <c r="H9" s="2">
        <v>11540451.679970706</v>
      </c>
      <c r="I9" s="12">
        <f>VLOOKUP('Monthly Data'!$B9,CDM!$P$4:$V$15,3,FALSE)/12</f>
        <v>47870.887898999725</v>
      </c>
      <c r="J9" s="12">
        <f t="shared" si="3"/>
        <v>11588322.567869706</v>
      </c>
      <c r="K9" s="11">
        <v>3911</v>
      </c>
      <c r="L9" s="2">
        <v>30246386.037029769</v>
      </c>
      <c r="M9" s="12">
        <f>VLOOKUP('Monthly Data'!$B9,CDM!$P$4:$V$15,4,FALSE)/12</f>
        <v>118576.64045250654</v>
      </c>
      <c r="N9" s="12">
        <f t="shared" si="4"/>
        <v>30364962.677482277</v>
      </c>
      <c r="O9" s="2">
        <v>76840.33</v>
      </c>
      <c r="P9" s="12">
        <f>VLOOKUP('Monthly Data'!$B9,CDM!$P$21:$S$32,2,FALSE)/12</f>
        <v>19.183471675656794</v>
      </c>
      <c r="Q9" s="12">
        <f t="shared" si="5"/>
        <v>76859.513471675658</v>
      </c>
      <c r="R9" s="11">
        <v>512</v>
      </c>
      <c r="S9" s="2">
        <v>535170.12749999994</v>
      </c>
      <c r="T9" s="12">
        <f>VLOOKUP('Monthly Data'!$B9,CDM!$P$4:$V$15,7,FALSE)/12</f>
        <v>0</v>
      </c>
      <c r="U9" s="12">
        <f t="shared" si="6"/>
        <v>535170.12749999994</v>
      </c>
      <c r="V9" s="13">
        <v>2002.04</v>
      </c>
      <c r="W9" s="12">
        <f>VLOOKUP('Monthly Data'!$B9,CDM!$P$21:$S$32,4,FALSE)/12</f>
        <v>0</v>
      </c>
      <c r="X9" s="12">
        <f t="shared" si="7"/>
        <v>2002.04</v>
      </c>
      <c r="Y9" s="11">
        <v>9513</v>
      </c>
      <c r="Z9" s="2">
        <v>43597.906666666669</v>
      </c>
      <c r="AA9" s="12">
        <f>VLOOKUP('Monthly Data'!$B9,CDM!$P$4:$V$15,6,FALSE)/12</f>
        <v>0</v>
      </c>
      <c r="AB9" s="12">
        <f t="shared" si="8"/>
        <v>43597.906666666669</v>
      </c>
      <c r="AC9" s="2">
        <v>104.58333333333333</v>
      </c>
      <c r="AD9" s="12">
        <f>VLOOKUP('Monthly Data'!$B9,CDM!$P$21:$S$32,3,FALSE)/12</f>
        <v>0</v>
      </c>
      <c r="AE9" s="12">
        <f t="shared" si="9"/>
        <v>104.58333333333333</v>
      </c>
      <c r="AF9" s="212">
        <v>436</v>
      </c>
      <c r="AG9" s="2">
        <v>187675.95583333334</v>
      </c>
      <c r="AH9" s="1">
        <v>338</v>
      </c>
      <c r="AI9" s="1">
        <f>Weather!C129</f>
        <v>60.8</v>
      </c>
      <c r="AJ9" s="1">
        <f>Weather!D129</f>
        <v>34</v>
      </c>
      <c r="AK9" s="1">
        <f>Weather!E129</f>
        <v>0</v>
      </c>
      <c r="AL9" s="1">
        <f>Weather!F129</f>
        <v>0</v>
      </c>
      <c r="AM9" s="1">
        <f t="shared" si="10"/>
        <v>3696.64</v>
      </c>
      <c r="AN9" s="126">
        <f t="shared" si="11"/>
        <v>1156</v>
      </c>
      <c r="AO9" s="1">
        <f>Weather!G129</f>
        <v>31.2</v>
      </c>
      <c r="AP9" s="1">
        <f>Weather!H129</f>
        <v>66.400000000000006</v>
      </c>
      <c r="AQ9" s="1">
        <f t="shared" si="12"/>
        <v>973.43999999999994</v>
      </c>
      <c r="AR9" s="1">
        <f t="shared" si="13"/>
        <v>4408.9600000000009</v>
      </c>
      <c r="AS9" s="1">
        <f>Weather!I129</f>
        <v>0</v>
      </c>
      <c r="AT9" s="1">
        <f>Weather!J129</f>
        <v>221.2</v>
      </c>
      <c r="AU9" s="1">
        <f>Weather!K129</f>
        <v>3.5</v>
      </c>
      <c r="AV9" s="1">
        <f>Weather!L129</f>
        <v>162.69999999999999</v>
      </c>
      <c r="AW9" s="1">
        <f>Weather!M129</f>
        <v>12</v>
      </c>
      <c r="AX9" s="1">
        <f>Weather!N129</f>
        <v>109.2</v>
      </c>
      <c r="AY9" s="1">
        <f>Weather!O129</f>
        <v>13.099999999999998</v>
      </c>
      <c r="AZ9" s="1">
        <f>Weather!P129</f>
        <v>17.13548387096774</v>
      </c>
      <c r="BA9" s="1">
        <f>Economic!C9</f>
        <v>6487.6</v>
      </c>
      <c r="BB9" s="1">
        <f>Economic!D9</f>
        <v>80.5</v>
      </c>
      <c r="BC9" s="1">
        <f>Economic!E9</f>
        <v>251</v>
      </c>
      <c r="BD9" s="1">
        <f>Economic!F9</f>
        <v>591636.5</v>
      </c>
      <c r="BE9" s="1">
        <f>Economic!G9</f>
        <v>4636.8</v>
      </c>
      <c r="BF9" s="1">
        <f>Economic!H9</f>
        <v>6401</v>
      </c>
      <c r="BG9" s="1">
        <f>Economic!I9</f>
        <v>78.599999999999994</v>
      </c>
      <c r="BH9" s="1">
        <v>8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1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>
        <v>31</v>
      </c>
      <c r="CB9">
        <v>20</v>
      </c>
      <c r="CC9" s="137">
        <f t="shared" si="14"/>
        <v>828169.63286991511</v>
      </c>
      <c r="CD9" s="137">
        <f t="shared" si="15"/>
        <v>372272.63483776472</v>
      </c>
      <c r="CE9" s="137">
        <f t="shared" si="16"/>
        <v>979514.92508007342</v>
      </c>
      <c r="CF9" s="1">
        <v>0</v>
      </c>
    </row>
    <row r="10" spans="1:84" x14ac:dyDescent="0.2">
      <c r="A10" s="3">
        <v>40057</v>
      </c>
      <c r="B10" s="4">
        <f t="shared" si="0"/>
        <v>2009</v>
      </c>
      <c r="C10" s="4">
        <f t="shared" si="1"/>
        <v>9</v>
      </c>
      <c r="D10" s="2">
        <v>23794784.590368867</v>
      </c>
      <c r="E10" s="12">
        <f>VLOOKUP('Monthly Data'!$B10,CDM!$P$4:$V$15,2,FALSE)/12</f>
        <v>43974.956908237924</v>
      </c>
      <c r="F10" s="12">
        <f t="shared" si="2"/>
        <v>23838759.547277104</v>
      </c>
      <c r="G10" s="12">
        <v>41926</v>
      </c>
      <c r="H10" s="2">
        <v>9925552.1261071879</v>
      </c>
      <c r="I10" s="12">
        <f>VLOOKUP('Monthly Data'!$B10,CDM!$P$4:$V$15,3,FALSE)/12</f>
        <v>47870.887898999725</v>
      </c>
      <c r="J10" s="12">
        <f t="shared" si="3"/>
        <v>9973423.0140061881</v>
      </c>
      <c r="K10" s="12">
        <v>3911</v>
      </c>
      <c r="L10" s="2">
        <v>30777533.123830311</v>
      </c>
      <c r="M10" s="12">
        <f>VLOOKUP('Monthly Data'!$B10,CDM!$P$4:$V$15,4,FALSE)/12</f>
        <v>118576.64045250654</v>
      </c>
      <c r="N10" s="12">
        <f t="shared" si="4"/>
        <v>30896109.764282819</v>
      </c>
      <c r="O10" s="2">
        <v>76928.369999999908</v>
      </c>
      <c r="P10" s="12">
        <f>VLOOKUP('Monthly Data'!$B10,CDM!$P$21:$S$32,2,FALSE)/12</f>
        <v>19.183471675656794</v>
      </c>
      <c r="Q10" s="12">
        <f t="shared" si="5"/>
        <v>76947.553471675565</v>
      </c>
      <c r="R10" s="12">
        <v>512</v>
      </c>
      <c r="S10" s="2">
        <v>613492.12771000003</v>
      </c>
      <c r="T10" s="12">
        <f>VLOOKUP('Monthly Data'!$B10,CDM!$P$4:$V$15,7,FALSE)/12</f>
        <v>0</v>
      </c>
      <c r="U10" s="12">
        <f t="shared" si="6"/>
        <v>613492.12771000003</v>
      </c>
      <c r="V10" s="13">
        <v>2001.9099999999999</v>
      </c>
      <c r="W10" s="12">
        <f>VLOOKUP('Monthly Data'!$B10,CDM!$P$21:$S$32,4,FALSE)/12</f>
        <v>0</v>
      </c>
      <c r="X10" s="12">
        <f t="shared" si="7"/>
        <v>2001.9099999999999</v>
      </c>
      <c r="Y10" s="12">
        <v>9513</v>
      </c>
      <c r="Z10" s="2">
        <v>43597.906666666669</v>
      </c>
      <c r="AA10" s="12">
        <f>VLOOKUP('Monthly Data'!$B10,CDM!$P$4:$V$15,6,FALSE)/12</f>
        <v>0</v>
      </c>
      <c r="AB10" s="12">
        <f t="shared" si="8"/>
        <v>43597.906666666669</v>
      </c>
      <c r="AC10" s="2">
        <v>104.58333333333333</v>
      </c>
      <c r="AD10" s="12">
        <f>VLOOKUP('Monthly Data'!$B10,CDM!$P$21:$S$32,3,FALSE)/12</f>
        <v>0</v>
      </c>
      <c r="AE10" s="12">
        <f t="shared" si="9"/>
        <v>104.58333333333333</v>
      </c>
      <c r="AF10" s="212">
        <v>436</v>
      </c>
      <c r="AG10" s="2">
        <v>187675.95583333334</v>
      </c>
      <c r="AH10" s="5">
        <v>338</v>
      </c>
      <c r="AI10" s="1">
        <f>Weather!C130</f>
        <v>116.6</v>
      </c>
      <c r="AJ10" s="1">
        <f>Weather!D130</f>
        <v>6.8000000000000007</v>
      </c>
      <c r="AK10" s="1">
        <f>Weather!E130</f>
        <v>0</v>
      </c>
      <c r="AL10" s="1">
        <f>Weather!F130</f>
        <v>0</v>
      </c>
      <c r="AM10" s="1">
        <f t="shared" si="10"/>
        <v>13595.56</v>
      </c>
      <c r="AN10" s="126">
        <f t="shared" si="11"/>
        <v>46.240000000000009</v>
      </c>
      <c r="AO10" s="1">
        <f>Weather!G130</f>
        <v>78.899999999999991</v>
      </c>
      <c r="AP10" s="1">
        <f>Weather!H130</f>
        <v>29.100000000000005</v>
      </c>
      <c r="AQ10" s="1">
        <f t="shared" si="12"/>
        <v>6225.2099999999982</v>
      </c>
      <c r="AR10" s="1">
        <f t="shared" si="13"/>
        <v>846.81000000000029</v>
      </c>
      <c r="AS10" s="1">
        <f>Weather!I130</f>
        <v>12.3</v>
      </c>
      <c r="AT10" s="1">
        <f>Weather!J130</f>
        <v>142.50000000000003</v>
      </c>
      <c r="AU10" s="1">
        <f>Weather!K130</f>
        <v>25</v>
      </c>
      <c r="AV10" s="1">
        <f>Weather!L130</f>
        <v>95.2</v>
      </c>
      <c r="AW10" s="1">
        <f>Weather!M130</f>
        <v>48</v>
      </c>
      <c r="AX10" s="1">
        <f>Weather!N130</f>
        <v>58.199999999999996</v>
      </c>
      <c r="AY10" s="1">
        <f>Weather!O130</f>
        <v>0.10000000000000142</v>
      </c>
      <c r="AZ10" s="1">
        <f>Weather!P130</f>
        <v>14.339999999999998</v>
      </c>
      <c r="BA10" s="1">
        <f>Economic!C10</f>
        <v>6470.2</v>
      </c>
      <c r="BB10" s="1">
        <f>Economic!D10</f>
        <v>79.2</v>
      </c>
      <c r="BC10" s="1">
        <f>Economic!E10</f>
        <v>251</v>
      </c>
      <c r="BD10" s="1">
        <f>Economic!F10</f>
        <v>591636.5</v>
      </c>
      <c r="BE10" s="1">
        <f>Economic!G10</f>
        <v>4636.8</v>
      </c>
      <c r="BF10" s="1">
        <f>Economic!H10</f>
        <v>6421.2</v>
      </c>
      <c r="BG10" s="1">
        <f>Economic!I10</f>
        <v>78</v>
      </c>
      <c r="BH10" s="1">
        <v>9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1</v>
      </c>
      <c r="BR10" s="1">
        <v>0</v>
      </c>
      <c r="BS10" s="1">
        <v>0</v>
      </c>
      <c r="BT10" s="1">
        <v>0</v>
      </c>
      <c r="BU10" s="1">
        <v>0</v>
      </c>
      <c r="BV10" s="1">
        <v>1</v>
      </c>
      <c r="BW10" s="1">
        <v>1</v>
      </c>
      <c r="BX10" s="1">
        <v>0</v>
      </c>
      <c r="BY10" s="1">
        <v>1</v>
      </c>
      <c r="BZ10" s="1">
        <v>1</v>
      </c>
      <c r="CA10">
        <v>30</v>
      </c>
      <c r="CB10">
        <v>21</v>
      </c>
      <c r="CC10" s="137">
        <f t="shared" si="14"/>
        <v>794625.31824257015</v>
      </c>
      <c r="CD10" s="137">
        <f t="shared" si="15"/>
        <v>330851.73753690626</v>
      </c>
      <c r="CE10" s="137">
        <f t="shared" si="16"/>
        <v>1029870.3254760939</v>
      </c>
      <c r="CF10" s="1">
        <v>0</v>
      </c>
    </row>
    <row r="11" spans="1:84" x14ac:dyDescent="0.2">
      <c r="A11" s="3">
        <v>40087</v>
      </c>
      <c r="B11" s="4">
        <f t="shared" si="0"/>
        <v>2009</v>
      </c>
      <c r="C11" s="4">
        <f t="shared" si="1"/>
        <v>10</v>
      </c>
      <c r="D11" s="2">
        <v>33147213.817241021</v>
      </c>
      <c r="E11" s="12">
        <f>VLOOKUP('Monthly Data'!$B11,CDM!$P$4:$V$15,2,FALSE)/12</f>
        <v>43974.956908237924</v>
      </c>
      <c r="F11" s="12">
        <f t="shared" si="2"/>
        <v>33191188.774149258</v>
      </c>
      <c r="G11" s="11">
        <v>41926</v>
      </c>
      <c r="H11" s="2">
        <v>11674549.033797489</v>
      </c>
      <c r="I11" s="12">
        <f>VLOOKUP('Monthly Data'!$B11,CDM!$P$4:$V$15,3,FALSE)/12</f>
        <v>47870.887898999725</v>
      </c>
      <c r="J11" s="12">
        <f t="shared" si="3"/>
        <v>11722419.92169649</v>
      </c>
      <c r="K11" s="11">
        <v>3911</v>
      </c>
      <c r="L11" s="2">
        <v>29658767.158616759</v>
      </c>
      <c r="M11" s="12">
        <f>VLOOKUP('Monthly Data'!$B11,CDM!$P$4:$V$15,4,FALSE)/12</f>
        <v>118576.64045250654</v>
      </c>
      <c r="N11" s="12">
        <f t="shared" si="4"/>
        <v>29777343.799069267</v>
      </c>
      <c r="O11" s="2">
        <v>77190.789999999994</v>
      </c>
      <c r="P11" s="12">
        <f>VLOOKUP('Monthly Data'!$B11,CDM!$P$21:$S$32,2,FALSE)/12</f>
        <v>19.183471675656794</v>
      </c>
      <c r="Q11" s="12">
        <f t="shared" si="5"/>
        <v>77209.97347167565</v>
      </c>
      <c r="R11" s="11">
        <v>512</v>
      </c>
      <c r="S11" s="2">
        <v>689429.37226999993</v>
      </c>
      <c r="T11" s="12">
        <f>VLOOKUP('Monthly Data'!$B11,CDM!$P$4:$V$15,7,FALSE)/12</f>
        <v>0</v>
      </c>
      <c r="U11" s="12">
        <f t="shared" si="6"/>
        <v>689429.37226999993</v>
      </c>
      <c r="V11" s="13">
        <v>2001.85</v>
      </c>
      <c r="W11" s="12">
        <f>VLOOKUP('Monthly Data'!$B11,CDM!$P$21:$S$32,4,FALSE)/12</f>
        <v>0</v>
      </c>
      <c r="X11" s="12">
        <f t="shared" si="7"/>
        <v>2001.85</v>
      </c>
      <c r="Y11" s="11">
        <v>9513</v>
      </c>
      <c r="Z11" s="2">
        <v>43597.906666666669</v>
      </c>
      <c r="AA11" s="12">
        <f>VLOOKUP('Monthly Data'!$B11,CDM!$P$4:$V$15,6,FALSE)/12</f>
        <v>0</v>
      </c>
      <c r="AB11" s="12">
        <f t="shared" si="8"/>
        <v>43597.906666666669</v>
      </c>
      <c r="AC11" s="2">
        <v>104.58333333333333</v>
      </c>
      <c r="AD11" s="12">
        <f>VLOOKUP('Monthly Data'!$B11,CDM!$P$21:$S$32,3,FALSE)/12</f>
        <v>0</v>
      </c>
      <c r="AE11" s="12">
        <f t="shared" si="9"/>
        <v>104.58333333333333</v>
      </c>
      <c r="AF11" s="212">
        <v>436</v>
      </c>
      <c r="AG11" s="2">
        <v>187675.95583333334</v>
      </c>
      <c r="AH11" s="1">
        <v>338</v>
      </c>
      <c r="AI11" s="1">
        <f>Weather!C131</f>
        <v>418.20000000000005</v>
      </c>
      <c r="AJ11" s="1">
        <f>Weather!D131</f>
        <v>0</v>
      </c>
      <c r="AK11" s="1">
        <f>Weather!E131</f>
        <v>1</v>
      </c>
      <c r="AL11" s="1">
        <f>Weather!F131</f>
        <v>2.2000000000000028</v>
      </c>
      <c r="AM11" s="1">
        <f t="shared" si="10"/>
        <v>174891.24000000005</v>
      </c>
      <c r="AN11" s="126">
        <f t="shared" si="11"/>
        <v>0</v>
      </c>
      <c r="AO11" s="1">
        <f>Weather!G131</f>
        <v>356.20000000000005</v>
      </c>
      <c r="AP11" s="1">
        <f>Weather!H131</f>
        <v>0</v>
      </c>
      <c r="AQ11" s="1">
        <f t="shared" si="12"/>
        <v>126878.44000000003</v>
      </c>
      <c r="AR11" s="1">
        <f t="shared" si="13"/>
        <v>0</v>
      </c>
      <c r="AS11" s="1">
        <f>Weather!I131</f>
        <v>171.6</v>
      </c>
      <c r="AT11" s="1">
        <f>Weather!J131</f>
        <v>1.4000000000000004</v>
      </c>
      <c r="AU11" s="1">
        <f>Weather!K131</f>
        <v>232.19999999999996</v>
      </c>
      <c r="AV11" s="1">
        <f>Weather!L131</f>
        <v>0</v>
      </c>
      <c r="AW11" s="1">
        <f>Weather!M131</f>
        <v>294.2</v>
      </c>
      <c r="AX11" s="1">
        <f>Weather!N131</f>
        <v>0</v>
      </c>
      <c r="AY11" s="1">
        <f>Weather!O131</f>
        <v>0</v>
      </c>
      <c r="AZ11" s="1">
        <f>Weather!P131</f>
        <v>4.5096774193548388</v>
      </c>
      <c r="BA11" s="1">
        <f>Economic!C11</f>
        <v>6472.1</v>
      </c>
      <c r="BB11" s="1">
        <f>Economic!D11</f>
        <v>78.7</v>
      </c>
      <c r="BC11" s="1">
        <f>Economic!E11</f>
        <v>251</v>
      </c>
      <c r="BD11" s="1">
        <f>Economic!F11</f>
        <v>591636.5</v>
      </c>
      <c r="BE11" s="1">
        <f>Economic!G11</f>
        <v>4636.8</v>
      </c>
      <c r="BF11" s="1">
        <f>Economic!H11</f>
        <v>6438.2</v>
      </c>
      <c r="BG11" s="1">
        <f>Economic!I11</f>
        <v>77.5</v>
      </c>
      <c r="BH11" s="1">
        <v>10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1</v>
      </c>
      <c r="BS11" s="1">
        <v>0</v>
      </c>
      <c r="BT11" s="1">
        <v>0</v>
      </c>
      <c r="BU11" s="1">
        <v>0</v>
      </c>
      <c r="BV11" s="1">
        <v>1</v>
      </c>
      <c r="BW11" s="1">
        <v>1</v>
      </c>
      <c r="BX11" s="1">
        <v>0</v>
      </c>
      <c r="BY11" s="1">
        <v>1</v>
      </c>
      <c r="BZ11" s="1">
        <v>1</v>
      </c>
      <c r="CA11">
        <v>31</v>
      </c>
      <c r="CB11">
        <v>21</v>
      </c>
      <c r="CC11" s="137">
        <f t="shared" si="14"/>
        <v>1070683.5088435244</v>
      </c>
      <c r="CD11" s="137">
        <f t="shared" si="15"/>
        <v>376598.35592895129</v>
      </c>
      <c r="CE11" s="137">
        <f t="shared" si="16"/>
        <v>960559.47738933121</v>
      </c>
      <c r="CF11" s="1">
        <v>0</v>
      </c>
    </row>
    <row r="12" spans="1:84" x14ac:dyDescent="0.2">
      <c r="A12" s="3">
        <v>40118</v>
      </c>
      <c r="B12" s="4">
        <f t="shared" si="0"/>
        <v>2009</v>
      </c>
      <c r="C12" s="4">
        <f t="shared" si="1"/>
        <v>11</v>
      </c>
      <c r="D12" s="2">
        <v>33060052.720246017</v>
      </c>
      <c r="E12" s="12">
        <f>VLOOKUP('Monthly Data'!$B12,CDM!$P$4:$V$15,2,FALSE)/12</f>
        <v>43974.956908237924</v>
      </c>
      <c r="F12" s="12">
        <f t="shared" si="2"/>
        <v>33104027.677154254</v>
      </c>
      <c r="G12" s="11">
        <v>41926</v>
      </c>
      <c r="H12" s="2">
        <v>9890290.4294144232</v>
      </c>
      <c r="I12" s="12">
        <f>VLOOKUP('Monthly Data'!$B12,CDM!$P$4:$V$15,3,FALSE)/12</f>
        <v>47870.887898999725</v>
      </c>
      <c r="J12" s="12">
        <f t="shared" si="3"/>
        <v>9938161.3173134234</v>
      </c>
      <c r="K12" s="11">
        <v>3911</v>
      </c>
      <c r="L12" s="2">
        <v>33178865.567170732</v>
      </c>
      <c r="M12" s="12">
        <f>VLOOKUP('Monthly Data'!$B12,CDM!$P$4:$V$15,4,FALSE)/12</f>
        <v>118576.64045250654</v>
      </c>
      <c r="N12" s="12">
        <f t="shared" si="4"/>
        <v>33297442.20762324</v>
      </c>
      <c r="O12" s="2">
        <v>77106.840000000011</v>
      </c>
      <c r="P12" s="12">
        <f>VLOOKUP('Monthly Data'!$B12,CDM!$P$21:$S$32,2,FALSE)/12</f>
        <v>19.183471675656794</v>
      </c>
      <c r="Q12" s="12">
        <f t="shared" si="5"/>
        <v>77126.023471675668</v>
      </c>
      <c r="R12" s="11">
        <v>512</v>
      </c>
      <c r="S12" s="2">
        <v>815945.46000000008</v>
      </c>
      <c r="T12" s="12">
        <f>VLOOKUP('Monthly Data'!$B12,CDM!$P$4:$V$15,7,FALSE)/12</f>
        <v>0</v>
      </c>
      <c r="U12" s="12">
        <f t="shared" si="6"/>
        <v>815945.46000000008</v>
      </c>
      <c r="V12" s="13">
        <v>2004.36</v>
      </c>
      <c r="W12" s="12">
        <f>VLOOKUP('Monthly Data'!$B12,CDM!$P$21:$S$32,4,FALSE)/12</f>
        <v>0</v>
      </c>
      <c r="X12" s="12">
        <f t="shared" si="7"/>
        <v>2004.36</v>
      </c>
      <c r="Y12" s="11">
        <v>9513</v>
      </c>
      <c r="Z12" s="2">
        <v>43597.906666666669</v>
      </c>
      <c r="AA12" s="12">
        <f>VLOOKUP('Monthly Data'!$B12,CDM!$P$4:$V$15,6,FALSE)/12</f>
        <v>0</v>
      </c>
      <c r="AB12" s="12">
        <f t="shared" si="8"/>
        <v>43597.906666666669</v>
      </c>
      <c r="AC12" s="2">
        <v>104.58333333333333</v>
      </c>
      <c r="AD12" s="12">
        <f>VLOOKUP('Monthly Data'!$B12,CDM!$P$21:$S$32,3,FALSE)/12</f>
        <v>0</v>
      </c>
      <c r="AE12" s="12">
        <f t="shared" si="9"/>
        <v>104.58333333333333</v>
      </c>
      <c r="AF12" s="212">
        <v>436</v>
      </c>
      <c r="AG12" s="2">
        <v>187675.95583333334</v>
      </c>
      <c r="AH12" s="1">
        <v>338</v>
      </c>
      <c r="AI12" s="1">
        <f>Weather!C132</f>
        <v>453.30000000000007</v>
      </c>
      <c r="AJ12" s="1">
        <f>Weather!D132</f>
        <v>0</v>
      </c>
      <c r="AK12" s="1">
        <f>Weather!E132</f>
        <v>1</v>
      </c>
      <c r="AL12" s="1">
        <f>Weather!F132</f>
        <v>5.600000000000005</v>
      </c>
      <c r="AM12" s="1">
        <f t="shared" si="10"/>
        <v>205480.89000000007</v>
      </c>
      <c r="AN12" s="126">
        <f t="shared" si="11"/>
        <v>0</v>
      </c>
      <c r="AO12" s="1">
        <f>Weather!G132</f>
        <v>393.30000000000007</v>
      </c>
      <c r="AP12" s="1">
        <f>Weather!H132</f>
        <v>0</v>
      </c>
      <c r="AQ12" s="1">
        <f t="shared" si="12"/>
        <v>154684.89000000004</v>
      </c>
      <c r="AR12" s="1">
        <f t="shared" si="13"/>
        <v>0</v>
      </c>
      <c r="AS12" s="1">
        <f>Weather!I132</f>
        <v>213.29999999999998</v>
      </c>
      <c r="AT12" s="1">
        <f>Weather!J132</f>
        <v>0</v>
      </c>
      <c r="AU12" s="1">
        <f>Weather!K132</f>
        <v>273.30000000000007</v>
      </c>
      <c r="AV12" s="1">
        <f>Weather!L132</f>
        <v>0</v>
      </c>
      <c r="AW12" s="1">
        <f>Weather!M132</f>
        <v>333.30000000000007</v>
      </c>
      <c r="AX12" s="1">
        <f>Weather!N132</f>
        <v>0</v>
      </c>
      <c r="AY12" s="1">
        <f>Weather!O132</f>
        <v>0</v>
      </c>
      <c r="AZ12" s="1">
        <f>Weather!P132</f>
        <v>2.890000000000001</v>
      </c>
      <c r="BA12" s="1">
        <f>Economic!C12</f>
        <v>6465.6</v>
      </c>
      <c r="BB12" s="1">
        <f>Economic!D12</f>
        <v>77.8</v>
      </c>
      <c r="BC12" s="1">
        <f>Economic!E12</f>
        <v>251</v>
      </c>
      <c r="BD12" s="1">
        <f>Economic!F12</f>
        <v>591636.5</v>
      </c>
      <c r="BE12" s="1">
        <f>Economic!G12</f>
        <v>4636.8</v>
      </c>
      <c r="BF12" s="1">
        <f>Economic!H12</f>
        <v>6454</v>
      </c>
      <c r="BG12" s="1">
        <f>Economic!I12</f>
        <v>77.2</v>
      </c>
      <c r="BH12" s="1">
        <v>11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1</v>
      </c>
      <c r="BT12" s="1">
        <v>0</v>
      </c>
      <c r="BU12" s="1">
        <v>0</v>
      </c>
      <c r="BV12" s="1">
        <v>1</v>
      </c>
      <c r="BW12" s="1">
        <v>1</v>
      </c>
      <c r="BX12" s="1">
        <v>0</v>
      </c>
      <c r="BY12" s="1">
        <v>0</v>
      </c>
      <c r="BZ12" s="1">
        <v>0</v>
      </c>
      <c r="CA12">
        <v>30</v>
      </c>
      <c r="CB12">
        <v>21</v>
      </c>
      <c r="CC12" s="137">
        <f t="shared" si="14"/>
        <v>1103467.5892384751</v>
      </c>
      <c r="CD12" s="137">
        <f t="shared" si="15"/>
        <v>329676.34764714743</v>
      </c>
      <c r="CE12" s="137">
        <f t="shared" si="16"/>
        <v>1109914.7402541081</v>
      </c>
      <c r="CF12" s="1">
        <v>0</v>
      </c>
    </row>
    <row r="13" spans="1:84" s="20" customFormat="1" x14ac:dyDescent="0.2">
      <c r="A13" s="14">
        <v>40148</v>
      </c>
      <c r="B13" s="15">
        <f t="shared" si="0"/>
        <v>2009</v>
      </c>
      <c r="C13" s="15">
        <f t="shared" si="1"/>
        <v>12</v>
      </c>
      <c r="D13" s="16">
        <v>45492388.467432439</v>
      </c>
      <c r="E13" s="12">
        <f>VLOOKUP('Monthly Data'!$B13,CDM!$P$4:$V$15,2,FALSE)/12</f>
        <v>43974.956908237924</v>
      </c>
      <c r="F13" s="12">
        <f t="shared" si="2"/>
        <v>45536363.42434068</v>
      </c>
      <c r="G13" s="17">
        <v>41926</v>
      </c>
      <c r="H13" s="16">
        <v>13557090.779179921</v>
      </c>
      <c r="I13" s="12">
        <f>VLOOKUP('Monthly Data'!$B13,CDM!$P$4:$V$15,3,FALSE)/12</f>
        <v>47870.887898999725</v>
      </c>
      <c r="J13" s="12">
        <f t="shared" si="3"/>
        <v>13604961.667078922</v>
      </c>
      <c r="K13" s="17">
        <v>3911</v>
      </c>
      <c r="L13" s="16">
        <v>37791038.241603076</v>
      </c>
      <c r="M13" s="12">
        <f>VLOOKUP('Monthly Data'!$B13,CDM!$P$4:$V$15,4,FALSE)/12</f>
        <v>118576.64045250654</v>
      </c>
      <c r="N13" s="12">
        <f t="shared" si="4"/>
        <v>37909614.882055581</v>
      </c>
      <c r="O13" s="16">
        <v>82975.520000000106</v>
      </c>
      <c r="P13" s="12">
        <f>VLOOKUP('Monthly Data'!$B13,CDM!$P$21:$S$32,2,FALSE)/12</f>
        <v>19.183471675656794</v>
      </c>
      <c r="Q13" s="12">
        <f t="shared" si="5"/>
        <v>82994.703471675763</v>
      </c>
      <c r="R13" s="17">
        <v>512</v>
      </c>
      <c r="S13" s="16">
        <v>876167.22672000004</v>
      </c>
      <c r="T13" s="12">
        <f>VLOOKUP('Monthly Data'!$B13,CDM!$P$4:$V$15,7,FALSE)/12</f>
        <v>0</v>
      </c>
      <c r="U13" s="12">
        <f t="shared" si="6"/>
        <v>876167.22672000004</v>
      </c>
      <c r="V13" s="18">
        <v>2003.46</v>
      </c>
      <c r="W13" s="12">
        <f>VLOOKUP('Monthly Data'!$B13,CDM!$P$21:$S$32,4,FALSE)/12</f>
        <v>0</v>
      </c>
      <c r="X13" s="12">
        <f t="shared" si="7"/>
        <v>2003.46</v>
      </c>
      <c r="Y13" s="17">
        <v>9513</v>
      </c>
      <c r="Z13" s="16">
        <v>43597.906666666669</v>
      </c>
      <c r="AA13" s="12">
        <f>VLOOKUP('Monthly Data'!$B13,CDM!$P$4:$V$15,6,FALSE)/12</f>
        <v>0</v>
      </c>
      <c r="AB13" s="12">
        <f t="shared" si="8"/>
        <v>43597.906666666669</v>
      </c>
      <c r="AC13" s="16">
        <v>104.58333333333333</v>
      </c>
      <c r="AD13" s="12">
        <f>VLOOKUP('Monthly Data'!$B13,CDM!$P$21:$S$32,3,FALSE)/12</f>
        <v>0</v>
      </c>
      <c r="AE13" s="12">
        <f t="shared" si="9"/>
        <v>104.58333333333333</v>
      </c>
      <c r="AF13" s="213">
        <v>436</v>
      </c>
      <c r="AG13" s="16">
        <v>187675.95583333334</v>
      </c>
      <c r="AH13" s="19">
        <v>338</v>
      </c>
      <c r="AI13" s="1">
        <f>Weather!C133</f>
        <v>826.49999999999989</v>
      </c>
      <c r="AJ13" s="1">
        <f>Weather!D133</f>
        <v>0</v>
      </c>
      <c r="AK13" s="1">
        <f>Weather!E133</f>
        <v>28</v>
      </c>
      <c r="AL13" s="1">
        <f>Weather!F133</f>
        <v>268.7</v>
      </c>
      <c r="AM13" s="1">
        <f t="shared" si="10"/>
        <v>683102.24999999977</v>
      </c>
      <c r="AN13" s="126">
        <f t="shared" si="11"/>
        <v>0</v>
      </c>
      <c r="AO13" s="1">
        <f>Weather!G133</f>
        <v>764.49999999999989</v>
      </c>
      <c r="AP13" s="1">
        <f>Weather!H133</f>
        <v>0</v>
      </c>
      <c r="AQ13" s="1">
        <f t="shared" si="12"/>
        <v>584460.24999999988</v>
      </c>
      <c r="AR13" s="1">
        <f t="shared" si="13"/>
        <v>0</v>
      </c>
      <c r="AS13" s="1">
        <f>Weather!I133</f>
        <v>578.49999999999989</v>
      </c>
      <c r="AT13" s="1">
        <f>Weather!J133</f>
        <v>0</v>
      </c>
      <c r="AU13" s="1">
        <f>Weather!K133</f>
        <v>640.49999999999989</v>
      </c>
      <c r="AV13" s="1">
        <f>Weather!L133</f>
        <v>0</v>
      </c>
      <c r="AW13" s="1">
        <f>Weather!M133</f>
        <v>702.49999999999989</v>
      </c>
      <c r="AX13" s="1">
        <f>Weather!N133</f>
        <v>0</v>
      </c>
      <c r="AY13" s="1">
        <f>Weather!O133</f>
        <v>0</v>
      </c>
      <c r="AZ13" s="1">
        <f>Weather!P133</f>
        <v>-8.6612903225806459</v>
      </c>
      <c r="BA13" s="1">
        <f>Economic!C13</f>
        <v>6467.5</v>
      </c>
      <c r="BB13" s="1">
        <f>Economic!D13</f>
        <v>77.8</v>
      </c>
      <c r="BC13" s="1">
        <f>Economic!E13</f>
        <v>251</v>
      </c>
      <c r="BD13" s="1">
        <f>Economic!F13</f>
        <v>591636.5</v>
      </c>
      <c r="BE13" s="1">
        <f>Economic!G13</f>
        <v>4636.8</v>
      </c>
      <c r="BF13" s="1">
        <f>Economic!H13</f>
        <v>6458.5</v>
      </c>
      <c r="BG13" s="1">
        <f>Economic!I13</f>
        <v>77.2</v>
      </c>
      <c r="BH13" s="1">
        <v>12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1</v>
      </c>
      <c r="BU13" s="20">
        <v>0</v>
      </c>
      <c r="BV13" s="20">
        <v>0</v>
      </c>
      <c r="BW13" s="1">
        <v>0</v>
      </c>
      <c r="BX13" s="20">
        <v>0</v>
      </c>
      <c r="BY13" s="20">
        <v>0</v>
      </c>
      <c r="BZ13" s="1">
        <v>0</v>
      </c>
      <c r="CA13">
        <v>31</v>
      </c>
      <c r="CB13">
        <v>21</v>
      </c>
      <c r="CC13" s="137">
        <f t="shared" si="14"/>
        <v>1468914.94917228</v>
      </c>
      <c r="CD13" s="137">
        <f t="shared" si="15"/>
        <v>437325.50900580391</v>
      </c>
      <c r="CE13" s="137">
        <f t="shared" si="16"/>
        <v>1222890.8026469543</v>
      </c>
      <c r="CF13" s="1">
        <v>0</v>
      </c>
    </row>
    <row r="14" spans="1:84" x14ac:dyDescent="0.2">
      <c r="A14" s="3">
        <v>40179</v>
      </c>
      <c r="B14" s="4">
        <f t="shared" si="0"/>
        <v>2010</v>
      </c>
      <c r="C14" s="4">
        <f t="shared" si="1"/>
        <v>1</v>
      </c>
      <c r="D14" s="2">
        <v>48745892.820972659</v>
      </c>
      <c r="E14" s="12">
        <f>VLOOKUP('Monthly Data'!$B14,CDM!$P$4:$V$15,2,FALSE)/12</f>
        <v>121380.5845218225</v>
      </c>
      <c r="F14" s="12">
        <f t="shared" si="2"/>
        <v>48867273.405494481</v>
      </c>
      <c r="G14" s="11">
        <v>42068</v>
      </c>
      <c r="H14" s="2">
        <v>14267062.051549865</v>
      </c>
      <c r="I14" s="12">
        <f>VLOOKUP('Monthly Data'!$B14,CDM!$P$4:$V$15,3,FALSE)/12</f>
        <v>109528.38009375932</v>
      </c>
      <c r="J14" s="12">
        <f t="shared" si="3"/>
        <v>14376590.431643624</v>
      </c>
      <c r="K14" s="11">
        <v>3920</v>
      </c>
      <c r="L14" s="2">
        <v>38633234.025442451</v>
      </c>
      <c r="M14" s="12">
        <f>VLOOKUP('Monthly Data'!$B14,CDM!$P$4:$V$15,4,FALSE)/12</f>
        <v>270185.47119653487</v>
      </c>
      <c r="N14" s="12">
        <f t="shared" si="4"/>
        <v>38903419.496638983</v>
      </c>
      <c r="O14" s="2">
        <v>85714.11</v>
      </c>
      <c r="P14" s="12">
        <f>VLOOKUP('Monthly Data'!$B14,CDM!$P$21:$S$32,2,FALSE)/12</f>
        <v>48.324880207993807</v>
      </c>
      <c r="Q14" s="12">
        <f t="shared" si="5"/>
        <v>85762.434880207991</v>
      </c>
      <c r="R14" s="11">
        <v>524</v>
      </c>
      <c r="S14" s="2">
        <v>958453.74262999999</v>
      </c>
      <c r="T14" s="12">
        <f>VLOOKUP('Monthly Data'!$B14,CDM!$P$4:$V$15,7,FALSE)/12</f>
        <v>0</v>
      </c>
      <c r="U14" s="12">
        <f t="shared" si="6"/>
        <v>958453.74262999999</v>
      </c>
      <c r="V14" s="13">
        <v>2004.421</v>
      </c>
      <c r="W14" s="12">
        <f>VLOOKUP('Monthly Data'!$B14,CDM!$P$21:$S$32,4,FALSE)/12</f>
        <v>0</v>
      </c>
      <c r="X14" s="12">
        <f t="shared" si="7"/>
        <v>2004.421</v>
      </c>
      <c r="Y14" s="11">
        <v>9513</v>
      </c>
      <c r="Z14" s="2">
        <v>39711</v>
      </c>
      <c r="AA14" s="12">
        <f>VLOOKUP('Monthly Data'!$B14,CDM!$P$4:$V$15,6,FALSE)/12</f>
        <v>0</v>
      </c>
      <c r="AB14" s="12">
        <f t="shared" si="8"/>
        <v>39711</v>
      </c>
      <c r="AC14" s="2">
        <v>96.083333333333329</v>
      </c>
      <c r="AD14" s="12">
        <f>VLOOKUP('Monthly Data'!$B14,CDM!$P$21:$S$32,3,FALSE)/12</f>
        <v>0</v>
      </c>
      <c r="AE14" s="12">
        <f t="shared" si="9"/>
        <v>96.083333333333329</v>
      </c>
      <c r="AF14" s="212">
        <v>436</v>
      </c>
      <c r="AG14" s="2">
        <v>190466.39249999999</v>
      </c>
      <c r="AH14" s="1">
        <v>338</v>
      </c>
      <c r="AI14" s="1">
        <f>Weather!C134</f>
        <v>878.79999999999984</v>
      </c>
      <c r="AJ14" s="1">
        <f>Weather!D134</f>
        <v>0</v>
      </c>
      <c r="AK14" s="1">
        <f>Weather!E134</f>
        <v>28</v>
      </c>
      <c r="AL14" s="1">
        <f>Weather!F134</f>
        <v>322.00000000000006</v>
      </c>
      <c r="AM14" s="1">
        <f t="shared" si="10"/>
        <v>772289.43999999971</v>
      </c>
      <c r="AN14" s="126">
        <f t="shared" si="11"/>
        <v>0</v>
      </c>
      <c r="AO14" s="1">
        <f>Weather!G134</f>
        <v>816.79999999999984</v>
      </c>
      <c r="AP14" s="1">
        <f>Weather!H134</f>
        <v>0</v>
      </c>
      <c r="AQ14" s="1">
        <f t="shared" si="12"/>
        <v>667162.23999999976</v>
      </c>
      <c r="AR14" s="1">
        <f t="shared" si="13"/>
        <v>0</v>
      </c>
      <c r="AS14" s="1">
        <f>Weather!I134</f>
        <v>630.79999999999995</v>
      </c>
      <c r="AT14" s="1">
        <f>Weather!J134</f>
        <v>0</v>
      </c>
      <c r="AU14" s="1">
        <f>Weather!K134</f>
        <v>692.8</v>
      </c>
      <c r="AV14" s="1">
        <f>Weather!L134</f>
        <v>0</v>
      </c>
      <c r="AW14" s="1">
        <f>Weather!M134</f>
        <v>754.79999999999984</v>
      </c>
      <c r="AX14" s="1">
        <f>Weather!N134</f>
        <v>0</v>
      </c>
      <c r="AY14" s="1">
        <f>Weather!O134</f>
        <v>0</v>
      </c>
      <c r="AZ14" s="1">
        <f>Weather!P134</f>
        <v>-10.348387096774196</v>
      </c>
      <c r="BA14" s="1">
        <f>Economic!C14</f>
        <v>6434.5</v>
      </c>
      <c r="BB14" s="1">
        <f>Economic!D14</f>
        <v>77</v>
      </c>
      <c r="BC14" s="1">
        <f>Economic!E14</f>
        <v>254</v>
      </c>
      <c r="BD14" s="1">
        <f>Economic!F14</f>
        <v>609770.30000000005</v>
      </c>
      <c r="BE14" s="1">
        <f>Economic!G14</f>
        <v>4912.2</v>
      </c>
      <c r="BF14" s="1">
        <f>Economic!H14</f>
        <v>6466.9</v>
      </c>
      <c r="BG14" s="1">
        <f>Economic!I14</f>
        <v>77.3</v>
      </c>
      <c r="BH14" s="1">
        <v>13</v>
      </c>
      <c r="BI14" s="1">
        <v>1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>
        <v>31</v>
      </c>
      <c r="CB14">
        <v>20</v>
      </c>
      <c r="CC14" s="137">
        <f t="shared" si="14"/>
        <v>1576363.6582417574</v>
      </c>
      <c r="CD14" s="137">
        <f t="shared" si="15"/>
        <v>460227.80811451178</v>
      </c>
      <c r="CE14" s="137">
        <f t="shared" si="16"/>
        <v>1254949.0160206123</v>
      </c>
      <c r="CF14" s="1">
        <v>0</v>
      </c>
    </row>
    <row r="15" spans="1:84" x14ac:dyDescent="0.2">
      <c r="A15" s="3">
        <v>40210</v>
      </c>
      <c r="B15" s="4">
        <f t="shared" si="0"/>
        <v>2010</v>
      </c>
      <c r="C15" s="4">
        <f t="shared" si="1"/>
        <v>2</v>
      </c>
      <c r="D15" s="2">
        <v>41704628.24129153</v>
      </c>
      <c r="E15" s="12">
        <f>VLOOKUP('Monthly Data'!$B15,CDM!$P$4:$V$15,2,FALSE)/12</f>
        <v>121380.5845218225</v>
      </c>
      <c r="F15" s="12">
        <f t="shared" si="2"/>
        <v>41826008.825813353</v>
      </c>
      <c r="G15" s="11">
        <v>42068</v>
      </c>
      <c r="H15" s="2">
        <v>12833201.633419205</v>
      </c>
      <c r="I15" s="12">
        <f>VLOOKUP('Monthly Data'!$B15,CDM!$P$4:$V$15,3,FALSE)/12</f>
        <v>109528.38009375932</v>
      </c>
      <c r="J15" s="12">
        <f t="shared" si="3"/>
        <v>12942730.013512963</v>
      </c>
      <c r="K15" s="11">
        <v>3920</v>
      </c>
      <c r="L15" s="2">
        <v>33593737.172821701</v>
      </c>
      <c r="M15" s="12">
        <f>VLOOKUP('Monthly Data'!$B15,CDM!$P$4:$V$15,4,FALSE)/12</f>
        <v>270185.47119653487</v>
      </c>
      <c r="N15" s="12">
        <f t="shared" si="4"/>
        <v>33863922.644018233</v>
      </c>
      <c r="O15" s="2">
        <v>86063.62</v>
      </c>
      <c r="P15" s="12">
        <f>VLOOKUP('Monthly Data'!$B15,CDM!$P$21:$S$32,2,FALSE)/12</f>
        <v>48.324880207993807</v>
      </c>
      <c r="Q15" s="12">
        <f t="shared" si="5"/>
        <v>86111.944880207986</v>
      </c>
      <c r="R15" s="11">
        <v>524</v>
      </c>
      <c r="S15" s="2">
        <v>932151.42189999996</v>
      </c>
      <c r="T15" s="12">
        <f>VLOOKUP('Monthly Data'!$B15,CDM!$P$4:$V$15,7,FALSE)/12</f>
        <v>0</v>
      </c>
      <c r="U15" s="12">
        <f t="shared" si="6"/>
        <v>932151.42189999996</v>
      </c>
      <c r="V15" s="13">
        <v>2004.8810000000001</v>
      </c>
      <c r="W15" s="12">
        <f>VLOOKUP('Monthly Data'!$B15,CDM!$P$21:$S$32,4,FALSE)/12</f>
        <v>0</v>
      </c>
      <c r="X15" s="12">
        <f t="shared" si="7"/>
        <v>2004.8810000000001</v>
      </c>
      <c r="Y15" s="11">
        <v>9513</v>
      </c>
      <c r="Z15" s="2">
        <v>39711</v>
      </c>
      <c r="AA15" s="12">
        <f>VLOOKUP('Monthly Data'!$B15,CDM!$P$4:$V$15,6,FALSE)/12</f>
        <v>0</v>
      </c>
      <c r="AB15" s="12">
        <f t="shared" si="8"/>
        <v>39711</v>
      </c>
      <c r="AC15" s="2">
        <v>96.083333333333329</v>
      </c>
      <c r="AD15" s="12">
        <f>VLOOKUP('Monthly Data'!$B15,CDM!$P$21:$S$32,3,FALSE)/12</f>
        <v>0</v>
      </c>
      <c r="AE15" s="12">
        <f t="shared" si="9"/>
        <v>96.083333333333329</v>
      </c>
      <c r="AF15" s="212">
        <v>436</v>
      </c>
      <c r="AG15" s="2">
        <v>190466.39249999999</v>
      </c>
      <c r="AH15" s="1">
        <v>338</v>
      </c>
      <c r="AI15" s="1">
        <f>Weather!C135</f>
        <v>750.69999999999993</v>
      </c>
      <c r="AJ15" s="1">
        <f>Weather!D135</f>
        <v>0</v>
      </c>
      <c r="AK15" s="1">
        <f>Weather!E135</f>
        <v>28</v>
      </c>
      <c r="AL15" s="1">
        <f>Weather!F135</f>
        <v>246.7</v>
      </c>
      <c r="AM15" s="1">
        <f t="shared" si="10"/>
        <v>563550.48999999987</v>
      </c>
      <c r="AN15" s="126">
        <f t="shared" si="11"/>
        <v>0</v>
      </c>
      <c r="AO15" s="1">
        <f>Weather!G135</f>
        <v>694.69999999999993</v>
      </c>
      <c r="AP15" s="1">
        <f>Weather!H135</f>
        <v>0</v>
      </c>
      <c r="AQ15" s="1">
        <f t="shared" si="12"/>
        <v>482608.08999999991</v>
      </c>
      <c r="AR15" s="1">
        <f t="shared" si="13"/>
        <v>0</v>
      </c>
      <c r="AS15" s="1">
        <f>Weather!I135</f>
        <v>526.69999999999993</v>
      </c>
      <c r="AT15" s="1">
        <f>Weather!J135</f>
        <v>0</v>
      </c>
      <c r="AU15" s="1">
        <f>Weather!K135</f>
        <v>582.70000000000005</v>
      </c>
      <c r="AV15" s="1">
        <f>Weather!L135</f>
        <v>0</v>
      </c>
      <c r="AW15" s="1">
        <f>Weather!M135</f>
        <v>638.69999999999993</v>
      </c>
      <c r="AX15" s="1">
        <f>Weather!N135</f>
        <v>0</v>
      </c>
      <c r="AY15" s="1">
        <f>Weather!O135</f>
        <v>0</v>
      </c>
      <c r="AZ15" s="1">
        <f>Weather!P135</f>
        <v>-8.8107142857142851</v>
      </c>
      <c r="BA15" s="1">
        <f>Economic!C15</f>
        <v>6404.1</v>
      </c>
      <c r="BB15" s="1">
        <f>Economic!D15</f>
        <v>75.7</v>
      </c>
      <c r="BC15" s="1">
        <f>Economic!E15</f>
        <v>254</v>
      </c>
      <c r="BD15" s="1">
        <f>Economic!F15</f>
        <v>609770.30000000005</v>
      </c>
      <c r="BE15" s="1">
        <f>Economic!G15</f>
        <v>4912.2</v>
      </c>
      <c r="BF15" s="1">
        <f>Economic!H15</f>
        <v>6471</v>
      </c>
      <c r="BG15" s="1">
        <f>Economic!I15</f>
        <v>77.3</v>
      </c>
      <c r="BH15" s="1">
        <v>14</v>
      </c>
      <c r="BI15" s="1">
        <v>0</v>
      </c>
      <c r="BJ15" s="1">
        <v>1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>
        <v>28</v>
      </c>
      <c r="CB15">
        <v>19</v>
      </c>
      <c r="CC15" s="137">
        <f t="shared" si="14"/>
        <v>1493786.029493334</v>
      </c>
      <c r="CD15" s="137">
        <f t="shared" si="15"/>
        <v>458328.62976497161</v>
      </c>
      <c r="CE15" s="137">
        <f t="shared" si="16"/>
        <v>1209425.808714937</v>
      </c>
      <c r="CF15" s="1">
        <v>0</v>
      </c>
    </row>
    <row r="16" spans="1:84" x14ac:dyDescent="0.2">
      <c r="A16" s="3">
        <v>40238</v>
      </c>
      <c r="B16" s="4">
        <f t="shared" si="0"/>
        <v>2010</v>
      </c>
      <c r="C16" s="4">
        <f t="shared" si="1"/>
        <v>3</v>
      </c>
      <c r="D16" s="2">
        <v>35422494.706035554</v>
      </c>
      <c r="E16" s="12">
        <f>VLOOKUP('Monthly Data'!$B16,CDM!$P$4:$V$15,2,FALSE)/12</f>
        <v>121380.5845218225</v>
      </c>
      <c r="F16" s="12">
        <f t="shared" si="2"/>
        <v>35543875.290557377</v>
      </c>
      <c r="G16" s="12">
        <v>42068</v>
      </c>
      <c r="H16" s="2">
        <v>11699661.268971842</v>
      </c>
      <c r="I16" s="12">
        <f>VLOOKUP('Monthly Data'!$B16,CDM!$P$4:$V$15,3,FALSE)/12</f>
        <v>109528.38009375932</v>
      </c>
      <c r="J16" s="12">
        <f t="shared" si="3"/>
        <v>11809189.649065601</v>
      </c>
      <c r="K16" s="11">
        <v>3920</v>
      </c>
      <c r="L16" s="2">
        <v>33211471.811866377</v>
      </c>
      <c r="M16" s="12">
        <f>VLOOKUP('Monthly Data'!$B16,CDM!$P$4:$V$15,4,FALSE)/12</f>
        <v>270185.47119653487</v>
      </c>
      <c r="N16" s="12">
        <f t="shared" si="4"/>
        <v>33481657.283062913</v>
      </c>
      <c r="O16" s="2">
        <v>85446.429999999906</v>
      </c>
      <c r="P16" s="12">
        <f>VLOOKUP('Monthly Data'!$B16,CDM!$P$21:$S$32,2,FALSE)/12</f>
        <v>48.324880207993807</v>
      </c>
      <c r="Q16" s="12">
        <f t="shared" si="5"/>
        <v>85494.754880207896</v>
      </c>
      <c r="R16" s="12">
        <v>524</v>
      </c>
      <c r="S16" s="2">
        <v>771701.97375</v>
      </c>
      <c r="T16" s="12">
        <f>VLOOKUP('Monthly Data'!$B16,CDM!$P$4:$V$15,7,FALSE)/12</f>
        <v>0</v>
      </c>
      <c r="U16" s="12">
        <f t="shared" si="6"/>
        <v>771701.97375</v>
      </c>
      <c r="V16" s="13">
        <v>2009.2510000000002</v>
      </c>
      <c r="W16" s="12">
        <f>VLOOKUP('Monthly Data'!$B16,CDM!$P$21:$S$32,4,FALSE)/12</f>
        <v>0</v>
      </c>
      <c r="X16" s="12">
        <f t="shared" si="7"/>
        <v>2009.2510000000002</v>
      </c>
      <c r="Y16" s="12">
        <v>9513</v>
      </c>
      <c r="Z16" s="2">
        <v>39711</v>
      </c>
      <c r="AA16" s="12">
        <f>VLOOKUP('Monthly Data'!$B16,CDM!$P$4:$V$15,6,FALSE)/12</f>
        <v>0</v>
      </c>
      <c r="AB16" s="12">
        <f t="shared" si="8"/>
        <v>39711</v>
      </c>
      <c r="AC16" s="2">
        <v>96.083333333333329</v>
      </c>
      <c r="AD16" s="12">
        <f>VLOOKUP('Monthly Data'!$B16,CDM!$P$21:$S$32,3,FALSE)/12</f>
        <v>0</v>
      </c>
      <c r="AE16" s="12">
        <f t="shared" si="9"/>
        <v>96.083333333333329</v>
      </c>
      <c r="AF16" s="212">
        <v>436</v>
      </c>
      <c r="AG16" s="2">
        <v>190466.39249999999</v>
      </c>
      <c r="AH16" s="5">
        <v>338</v>
      </c>
      <c r="AI16" s="1">
        <f>Weather!C136</f>
        <v>502.9</v>
      </c>
      <c r="AJ16" s="1">
        <f>Weather!D136</f>
        <v>0</v>
      </c>
      <c r="AK16" s="1">
        <f>Weather!E136</f>
        <v>7</v>
      </c>
      <c r="AL16" s="1">
        <f>Weather!F136</f>
        <v>43.999999999999993</v>
      </c>
      <c r="AM16" s="1">
        <f t="shared" si="10"/>
        <v>252908.40999999997</v>
      </c>
      <c r="AN16" s="126">
        <f t="shared" si="11"/>
        <v>0</v>
      </c>
      <c r="AO16" s="1">
        <f>Weather!G136</f>
        <v>440.9</v>
      </c>
      <c r="AP16" s="1">
        <f>Weather!H136</f>
        <v>0</v>
      </c>
      <c r="AQ16" s="1">
        <f t="shared" si="12"/>
        <v>194392.80999999997</v>
      </c>
      <c r="AR16" s="1">
        <f t="shared" si="13"/>
        <v>0</v>
      </c>
      <c r="AS16" s="1">
        <f>Weather!I136</f>
        <v>254.89999999999995</v>
      </c>
      <c r="AT16" s="1">
        <f>Weather!J136</f>
        <v>0</v>
      </c>
      <c r="AU16" s="1">
        <f>Weather!K136</f>
        <v>316.90000000000003</v>
      </c>
      <c r="AV16" s="1">
        <f>Weather!L136</f>
        <v>0</v>
      </c>
      <c r="AW16" s="1">
        <f>Weather!M136</f>
        <v>378.9</v>
      </c>
      <c r="AX16" s="1">
        <f>Weather!N136</f>
        <v>0</v>
      </c>
      <c r="AY16" s="1">
        <f>Weather!O136</f>
        <v>0</v>
      </c>
      <c r="AZ16" s="1">
        <f>Weather!P136</f>
        <v>1.7774193548387094</v>
      </c>
      <c r="BA16" s="1">
        <f>Economic!C16</f>
        <v>6377.2</v>
      </c>
      <c r="BB16" s="1">
        <f>Economic!D16</f>
        <v>75.5</v>
      </c>
      <c r="BC16" s="1">
        <f>Economic!E16</f>
        <v>254</v>
      </c>
      <c r="BD16" s="1">
        <f>Economic!F16</f>
        <v>609770.30000000005</v>
      </c>
      <c r="BE16" s="1">
        <f>Economic!G16</f>
        <v>4912.2</v>
      </c>
      <c r="BF16" s="1">
        <f>Economic!H16</f>
        <v>6477.5</v>
      </c>
      <c r="BG16" s="1">
        <f>Economic!I16</f>
        <v>77.7</v>
      </c>
      <c r="BH16" s="1">
        <v>15</v>
      </c>
      <c r="BI16" s="1">
        <v>0</v>
      </c>
      <c r="BJ16" s="1">
        <v>0</v>
      </c>
      <c r="BK16" s="1">
        <v>1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1</v>
      </c>
      <c r="BV16" s="1">
        <v>0</v>
      </c>
      <c r="BW16" s="1">
        <v>1</v>
      </c>
      <c r="BX16" s="1">
        <v>0</v>
      </c>
      <c r="BY16" s="1">
        <v>0</v>
      </c>
      <c r="BZ16" s="1">
        <v>0</v>
      </c>
      <c r="CA16">
        <v>31</v>
      </c>
      <c r="CB16">
        <v>23</v>
      </c>
      <c r="CC16" s="137">
        <f t="shared" si="14"/>
        <v>1146576.6222760445</v>
      </c>
      <c r="CD16" s="137">
        <f t="shared" si="15"/>
        <v>377408.42803134973</v>
      </c>
      <c r="CE16" s="137">
        <f t="shared" si="16"/>
        <v>1080053.4607439649</v>
      </c>
      <c r="CF16" s="1">
        <v>0</v>
      </c>
    </row>
    <row r="17" spans="1:84" x14ac:dyDescent="0.2">
      <c r="A17" s="3">
        <v>40269</v>
      </c>
      <c r="B17" s="4">
        <f t="shared" si="0"/>
        <v>2010</v>
      </c>
      <c r="C17" s="4">
        <f t="shared" si="1"/>
        <v>4</v>
      </c>
      <c r="D17" s="2">
        <v>26742473.281728897</v>
      </c>
      <c r="E17" s="12">
        <f>VLOOKUP('Monthly Data'!$B17,CDM!$P$4:$V$15,2,FALSE)/12</f>
        <v>121380.5845218225</v>
      </c>
      <c r="F17" s="12">
        <f t="shared" si="2"/>
        <v>26863853.86625072</v>
      </c>
      <c r="G17" s="11">
        <v>42068</v>
      </c>
      <c r="H17" s="2">
        <v>9632585.685204206</v>
      </c>
      <c r="I17" s="12">
        <f>VLOOKUP('Monthly Data'!$B17,CDM!$P$4:$V$15,3,FALSE)/12</f>
        <v>109528.38009375932</v>
      </c>
      <c r="J17" s="12">
        <f t="shared" si="3"/>
        <v>9742114.065297965</v>
      </c>
      <c r="K17" s="11">
        <v>3920</v>
      </c>
      <c r="L17" s="2">
        <v>31018620.814121254</v>
      </c>
      <c r="M17" s="12">
        <f>VLOOKUP('Monthly Data'!$B17,CDM!$P$4:$V$15,4,FALSE)/12</f>
        <v>270185.47119653487</v>
      </c>
      <c r="N17" s="12">
        <f t="shared" si="4"/>
        <v>31288806.28531779</v>
      </c>
      <c r="O17" s="2">
        <v>78749.05</v>
      </c>
      <c r="P17" s="12">
        <f>VLOOKUP('Monthly Data'!$B17,CDM!$P$21:$S$32,2,FALSE)/12</f>
        <v>48.324880207993807</v>
      </c>
      <c r="Q17" s="12">
        <f t="shared" si="5"/>
        <v>78797.374880207994</v>
      </c>
      <c r="R17" s="11">
        <v>524</v>
      </c>
      <c r="S17" s="2">
        <v>755489.29645000002</v>
      </c>
      <c r="T17" s="12">
        <f>VLOOKUP('Monthly Data'!$B17,CDM!$P$4:$V$15,7,FALSE)/12</f>
        <v>0</v>
      </c>
      <c r="U17" s="12">
        <f t="shared" si="6"/>
        <v>755489.29645000002</v>
      </c>
      <c r="V17" s="13">
        <v>2010.741</v>
      </c>
      <c r="W17" s="12">
        <f>VLOOKUP('Monthly Data'!$B17,CDM!$P$21:$S$32,4,FALSE)/12</f>
        <v>0</v>
      </c>
      <c r="X17" s="12">
        <f t="shared" si="7"/>
        <v>2010.741</v>
      </c>
      <c r="Y17" s="11">
        <v>9513</v>
      </c>
      <c r="Z17" s="2">
        <v>39711</v>
      </c>
      <c r="AA17" s="12">
        <f>VLOOKUP('Monthly Data'!$B17,CDM!$P$4:$V$15,6,FALSE)/12</f>
        <v>0</v>
      </c>
      <c r="AB17" s="12">
        <f t="shared" si="8"/>
        <v>39711</v>
      </c>
      <c r="AC17" s="2">
        <v>96.083333333333329</v>
      </c>
      <c r="AD17" s="12">
        <f>VLOOKUP('Monthly Data'!$B17,CDM!$P$21:$S$32,3,FALSE)/12</f>
        <v>0</v>
      </c>
      <c r="AE17" s="12">
        <f t="shared" si="9"/>
        <v>96.083333333333329</v>
      </c>
      <c r="AF17" s="212">
        <v>436</v>
      </c>
      <c r="AG17" s="2">
        <v>190466.39249999999</v>
      </c>
      <c r="AH17" s="1">
        <v>338</v>
      </c>
      <c r="AI17" s="1">
        <f>Weather!C137</f>
        <v>324.19999999999993</v>
      </c>
      <c r="AJ17" s="1">
        <f>Weather!D137</f>
        <v>0</v>
      </c>
      <c r="AK17" s="1">
        <f>Weather!E137</f>
        <v>0</v>
      </c>
      <c r="AL17" s="1">
        <f>Weather!F137</f>
        <v>2.3000000000000007</v>
      </c>
      <c r="AM17" s="1">
        <f t="shared" si="10"/>
        <v>105105.63999999996</v>
      </c>
      <c r="AN17" s="126">
        <f t="shared" si="11"/>
        <v>0</v>
      </c>
      <c r="AO17" s="1">
        <f>Weather!G137</f>
        <v>264.19999999999993</v>
      </c>
      <c r="AP17" s="1">
        <f>Weather!H137</f>
        <v>0</v>
      </c>
      <c r="AQ17" s="1">
        <f t="shared" si="12"/>
        <v>69801.63999999997</v>
      </c>
      <c r="AR17" s="1">
        <f t="shared" si="13"/>
        <v>0</v>
      </c>
      <c r="AS17" s="1">
        <f>Weather!I137</f>
        <v>107.4</v>
      </c>
      <c r="AT17" s="1">
        <f>Weather!J137</f>
        <v>23.2</v>
      </c>
      <c r="AU17" s="1">
        <f>Weather!K137</f>
        <v>155.09999999999997</v>
      </c>
      <c r="AV17" s="1">
        <f>Weather!L137</f>
        <v>10.9</v>
      </c>
      <c r="AW17" s="1">
        <f>Weather!M137</f>
        <v>207.79999999999993</v>
      </c>
      <c r="AX17" s="1">
        <f>Weather!N137</f>
        <v>3.5999999999999996</v>
      </c>
      <c r="AY17" s="1">
        <f>Weather!O137</f>
        <v>0</v>
      </c>
      <c r="AZ17" s="1">
        <f>Weather!P137</f>
        <v>7.193333333333336</v>
      </c>
      <c r="BA17" s="1">
        <f>Economic!C17</f>
        <v>6401.7</v>
      </c>
      <c r="BB17" s="1">
        <f>Economic!D17</f>
        <v>76.8</v>
      </c>
      <c r="BC17" s="1">
        <f>Economic!E17</f>
        <v>254</v>
      </c>
      <c r="BD17" s="1">
        <f>Economic!F17</f>
        <v>609770.30000000005</v>
      </c>
      <c r="BE17" s="1">
        <f>Economic!G17</f>
        <v>4912.2</v>
      </c>
      <c r="BF17" s="1">
        <f>Economic!H17</f>
        <v>6485</v>
      </c>
      <c r="BG17" s="1">
        <f>Economic!I17</f>
        <v>78.8</v>
      </c>
      <c r="BH17" s="1">
        <v>16</v>
      </c>
      <c r="BI17" s="1">
        <v>0</v>
      </c>
      <c r="BJ17" s="1">
        <v>0</v>
      </c>
      <c r="BK17" s="1">
        <v>0</v>
      </c>
      <c r="BL17" s="1">
        <v>1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1</v>
      </c>
      <c r="BV17" s="1">
        <v>0</v>
      </c>
      <c r="BW17" s="1">
        <v>1</v>
      </c>
      <c r="BX17" s="1">
        <v>1</v>
      </c>
      <c r="BY17" s="1">
        <v>0</v>
      </c>
      <c r="BZ17" s="1">
        <v>1</v>
      </c>
      <c r="CA17">
        <v>30</v>
      </c>
      <c r="CB17">
        <v>20</v>
      </c>
      <c r="CC17" s="137">
        <f t="shared" si="14"/>
        <v>895461.79554169066</v>
      </c>
      <c r="CD17" s="137">
        <f t="shared" si="15"/>
        <v>321086.18950680684</v>
      </c>
      <c r="CE17" s="137">
        <f t="shared" si="16"/>
        <v>1042960.209510593</v>
      </c>
      <c r="CF17" s="1">
        <v>0</v>
      </c>
    </row>
    <row r="18" spans="1:84" x14ac:dyDescent="0.2">
      <c r="A18" s="3">
        <v>40299</v>
      </c>
      <c r="B18" s="4">
        <f t="shared" si="0"/>
        <v>2010</v>
      </c>
      <c r="C18" s="4">
        <f t="shared" si="1"/>
        <v>5</v>
      </c>
      <c r="D18" s="2">
        <v>27060688.121384304</v>
      </c>
      <c r="E18" s="12">
        <f>VLOOKUP('Monthly Data'!$B18,CDM!$P$4:$V$15,2,FALSE)/12</f>
        <v>121380.5845218225</v>
      </c>
      <c r="F18" s="12">
        <f t="shared" si="2"/>
        <v>27182068.705906127</v>
      </c>
      <c r="G18" s="11">
        <v>42068</v>
      </c>
      <c r="H18" s="2">
        <v>11105024.721367929</v>
      </c>
      <c r="I18" s="12">
        <f>VLOOKUP('Monthly Data'!$B18,CDM!$P$4:$V$15,3,FALSE)/12</f>
        <v>109528.38009375932</v>
      </c>
      <c r="J18" s="12">
        <f t="shared" si="3"/>
        <v>11214553.101461688</v>
      </c>
      <c r="K18" s="11">
        <v>3920</v>
      </c>
      <c r="L18" s="2">
        <v>29670955.487265714</v>
      </c>
      <c r="M18" s="12">
        <f>VLOOKUP('Monthly Data'!$B18,CDM!$P$4:$V$15,4,FALSE)/12</f>
        <v>270185.47119653487</v>
      </c>
      <c r="N18" s="12">
        <f t="shared" si="4"/>
        <v>29941140.958462249</v>
      </c>
      <c r="O18" s="2">
        <v>77454.399999999994</v>
      </c>
      <c r="P18" s="12">
        <f>VLOOKUP('Monthly Data'!$B18,CDM!$P$21:$S$32,2,FALSE)/12</f>
        <v>48.324880207993807</v>
      </c>
      <c r="Q18" s="12">
        <f t="shared" si="5"/>
        <v>77502.724880207985</v>
      </c>
      <c r="R18" s="11">
        <v>524</v>
      </c>
      <c r="S18" s="2">
        <v>629764.17008999991</v>
      </c>
      <c r="T18" s="12">
        <f>VLOOKUP('Monthly Data'!$B18,CDM!$P$4:$V$15,7,FALSE)/12</f>
        <v>0</v>
      </c>
      <c r="U18" s="12">
        <f t="shared" si="6"/>
        <v>629764.17008999991</v>
      </c>
      <c r="V18" s="13">
        <v>2009.5650000000001</v>
      </c>
      <c r="W18" s="12">
        <f>VLOOKUP('Monthly Data'!$B18,CDM!$P$21:$S$32,4,FALSE)/12</f>
        <v>0</v>
      </c>
      <c r="X18" s="12">
        <f t="shared" si="7"/>
        <v>2009.5650000000001</v>
      </c>
      <c r="Y18" s="11">
        <v>9513</v>
      </c>
      <c r="Z18" s="2">
        <v>39711</v>
      </c>
      <c r="AA18" s="12">
        <f>VLOOKUP('Monthly Data'!$B18,CDM!$P$4:$V$15,6,FALSE)/12</f>
        <v>0</v>
      </c>
      <c r="AB18" s="12">
        <f t="shared" si="8"/>
        <v>39711</v>
      </c>
      <c r="AC18" s="2">
        <v>96.083333333333329</v>
      </c>
      <c r="AD18" s="12">
        <f>VLOOKUP('Monthly Data'!$B18,CDM!$P$21:$S$32,3,FALSE)/12</f>
        <v>0</v>
      </c>
      <c r="AE18" s="12">
        <f t="shared" si="9"/>
        <v>96.083333333333329</v>
      </c>
      <c r="AF18" s="212">
        <v>436</v>
      </c>
      <c r="AG18" s="2">
        <v>190466.39249999999</v>
      </c>
      <c r="AH18" s="1">
        <v>338</v>
      </c>
      <c r="AI18" s="1">
        <f>Weather!C138</f>
        <v>138.89999999999998</v>
      </c>
      <c r="AJ18" s="1">
        <f>Weather!D138</f>
        <v>33.099999999999994</v>
      </c>
      <c r="AK18" s="1">
        <f>Weather!E138</f>
        <v>0</v>
      </c>
      <c r="AL18" s="1">
        <f>Weather!F138</f>
        <v>0</v>
      </c>
      <c r="AM18" s="1">
        <f t="shared" si="10"/>
        <v>19293.209999999995</v>
      </c>
      <c r="AN18" s="126">
        <f t="shared" si="11"/>
        <v>1095.6099999999997</v>
      </c>
      <c r="AO18" s="1">
        <f>Weather!G138</f>
        <v>107.50000000000001</v>
      </c>
      <c r="AP18" s="1">
        <f>Weather!H138</f>
        <v>63.7</v>
      </c>
      <c r="AQ18" s="1">
        <f t="shared" si="12"/>
        <v>11556.250000000004</v>
      </c>
      <c r="AR18" s="1">
        <f t="shared" si="13"/>
        <v>4057.6900000000005</v>
      </c>
      <c r="AS18" s="1">
        <f>Weather!I138</f>
        <v>34.400000000000006</v>
      </c>
      <c r="AT18" s="1">
        <f>Weather!J138</f>
        <v>176.60000000000002</v>
      </c>
      <c r="AU18" s="1">
        <f>Weather!K138</f>
        <v>55.599999999999994</v>
      </c>
      <c r="AV18" s="1">
        <f>Weather!L138</f>
        <v>135.80000000000001</v>
      </c>
      <c r="AW18" s="1">
        <f>Weather!M138</f>
        <v>80.500000000000014</v>
      </c>
      <c r="AX18" s="1">
        <f>Weather!N138</f>
        <v>98.7</v>
      </c>
      <c r="AY18" s="1">
        <f>Weather!O138</f>
        <v>14.600000000000001</v>
      </c>
      <c r="AZ18" s="1">
        <f>Weather!P138</f>
        <v>14.587096774193547</v>
      </c>
      <c r="BA18" s="1">
        <f>Economic!C18</f>
        <v>6468.9</v>
      </c>
      <c r="BB18" s="1">
        <f>Economic!D18</f>
        <v>79.7</v>
      </c>
      <c r="BC18" s="1">
        <f>Economic!E18</f>
        <v>254</v>
      </c>
      <c r="BD18" s="1">
        <f>Economic!F18</f>
        <v>609770.30000000005</v>
      </c>
      <c r="BE18" s="1">
        <f>Economic!G18</f>
        <v>4912.2</v>
      </c>
      <c r="BF18" s="1">
        <f>Economic!H18</f>
        <v>6506.8</v>
      </c>
      <c r="BG18" s="1">
        <f>Economic!I18</f>
        <v>80.3</v>
      </c>
      <c r="BH18" s="1">
        <v>17</v>
      </c>
      <c r="BI18" s="1">
        <v>0</v>
      </c>
      <c r="BJ18" s="1">
        <v>0</v>
      </c>
      <c r="BK18" s="1">
        <v>0</v>
      </c>
      <c r="BL18" s="1">
        <v>0</v>
      </c>
      <c r="BM18" s="1">
        <v>1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1</v>
      </c>
      <c r="BV18" s="1">
        <v>0</v>
      </c>
      <c r="BW18" s="1">
        <v>1</v>
      </c>
      <c r="BX18" s="1">
        <v>1</v>
      </c>
      <c r="BY18" s="1">
        <v>0</v>
      </c>
      <c r="BZ18" s="1">
        <v>1</v>
      </c>
      <c r="CA18">
        <v>31</v>
      </c>
      <c r="CB18">
        <v>20</v>
      </c>
      <c r="CC18" s="137">
        <f t="shared" si="14"/>
        <v>876840.92599697178</v>
      </c>
      <c r="CD18" s="137">
        <f t="shared" si="15"/>
        <v>358226.60391509451</v>
      </c>
      <c r="CE18" s="137">
        <f t="shared" si="16"/>
        <v>965843.25672458869</v>
      </c>
      <c r="CF18" s="1">
        <v>0</v>
      </c>
    </row>
    <row r="19" spans="1:84" x14ac:dyDescent="0.2">
      <c r="A19" s="3">
        <v>40330</v>
      </c>
      <c r="B19" s="4">
        <f t="shared" si="0"/>
        <v>2010</v>
      </c>
      <c r="C19" s="4">
        <f t="shared" si="1"/>
        <v>6</v>
      </c>
      <c r="D19" s="2">
        <v>22496504.067339953</v>
      </c>
      <c r="E19" s="12">
        <f>VLOOKUP('Monthly Data'!$B19,CDM!$P$4:$V$15,2,FALSE)/12</f>
        <v>121380.5845218225</v>
      </c>
      <c r="F19" s="12">
        <f t="shared" si="2"/>
        <v>22617884.651861776</v>
      </c>
      <c r="G19" s="12">
        <v>42068</v>
      </c>
      <c r="H19" s="2">
        <v>10537664.047033966</v>
      </c>
      <c r="I19" s="12">
        <f>VLOOKUP('Monthly Data'!$B19,CDM!$P$4:$V$15,3,FALSE)/12</f>
        <v>109528.38009375932</v>
      </c>
      <c r="J19" s="12">
        <f t="shared" si="3"/>
        <v>10647192.427127725</v>
      </c>
      <c r="K19" s="11">
        <v>3920</v>
      </c>
      <c r="L19" s="2">
        <v>31001959.565862857</v>
      </c>
      <c r="M19" s="12">
        <f>VLOOKUP('Monthly Data'!$B19,CDM!$P$4:$V$15,4,FALSE)/12</f>
        <v>270185.47119653487</v>
      </c>
      <c r="N19" s="12">
        <f t="shared" si="4"/>
        <v>31272145.037059393</v>
      </c>
      <c r="O19" s="2">
        <v>81463.039999999994</v>
      </c>
      <c r="P19" s="12">
        <f>VLOOKUP('Monthly Data'!$B19,CDM!$P$21:$S$32,2,FALSE)/12</f>
        <v>48.324880207993807</v>
      </c>
      <c r="Q19" s="12">
        <f t="shared" si="5"/>
        <v>81511.364880207984</v>
      </c>
      <c r="R19" s="12">
        <v>524</v>
      </c>
      <c r="S19" s="2">
        <v>561656.59389999998</v>
      </c>
      <c r="T19" s="12">
        <f>VLOOKUP('Monthly Data'!$B19,CDM!$P$4:$V$15,7,FALSE)/12</f>
        <v>0</v>
      </c>
      <c r="U19" s="12">
        <f t="shared" si="6"/>
        <v>561656.59389999998</v>
      </c>
      <c r="V19" s="13">
        <v>2008.9840000000002</v>
      </c>
      <c r="W19" s="12">
        <f>VLOOKUP('Monthly Data'!$B19,CDM!$P$21:$S$32,4,FALSE)/12</f>
        <v>0</v>
      </c>
      <c r="X19" s="12">
        <f t="shared" si="7"/>
        <v>2008.9840000000002</v>
      </c>
      <c r="Y19" s="12">
        <v>9513</v>
      </c>
      <c r="Z19" s="2">
        <v>39711</v>
      </c>
      <c r="AA19" s="12">
        <f>VLOOKUP('Monthly Data'!$B19,CDM!$P$4:$V$15,6,FALSE)/12</f>
        <v>0</v>
      </c>
      <c r="AB19" s="12">
        <f t="shared" si="8"/>
        <v>39711</v>
      </c>
      <c r="AC19" s="2">
        <v>96.083333333333329</v>
      </c>
      <c r="AD19" s="12">
        <f>VLOOKUP('Monthly Data'!$B19,CDM!$P$21:$S$32,3,FALSE)/12</f>
        <v>0</v>
      </c>
      <c r="AE19" s="12">
        <f t="shared" si="9"/>
        <v>96.083333333333329</v>
      </c>
      <c r="AF19" s="212">
        <v>436</v>
      </c>
      <c r="AG19" s="2">
        <v>190466.39249999999</v>
      </c>
      <c r="AH19" s="5">
        <v>338</v>
      </c>
      <c r="AI19" s="1">
        <f>Weather!C139</f>
        <v>70.2</v>
      </c>
      <c r="AJ19" s="1">
        <f>Weather!D139</f>
        <v>9.1</v>
      </c>
      <c r="AK19" s="1">
        <f>Weather!E139</f>
        <v>0</v>
      </c>
      <c r="AL19" s="1">
        <f>Weather!F139</f>
        <v>0</v>
      </c>
      <c r="AM19" s="1">
        <f t="shared" si="10"/>
        <v>4928.04</v>
      </c>
      <c r="AN19" s="126">
        <f t="shared" si="11"/>
        <v>82.809999999999988</v>
      </c>
      <c r="AO19" s="1">
        <f>Weather!G139</f>
        <v>34.699999999999996</v>
      </c>
      <c r="AP19" s="1">
        <f>Weather!H139</f>
        <v>33.599999999999994</v>
      </c>
      <c r="AQ19" s="1">
        <f t="shared" si="12"/>
        <v>1204.0899999999997</v>
      </c>
      <c r="AR19" s="1">
        <f t="shared" si="13"/>
        <v>1128.9599999999996</v>
      </c>
      <c r="AS19" s="1">
        <f>Weather!I139</f>
        <v>0</v>
      </c>
      <c r="AT19" s="1">
        <f>Weather!J139</f>
        <v>178.90000000000003</v>
      </c>
      <c r="AU19" s="1">
        <f>Weather!K139</f>
        <v>2.1999999999999993</v>
      </c>
      <c r="AV19" s="1">
        <f>Weather!L139</f>
        <v>121.10000000000001</v>
      </c>
      <c r="AW19" s="1">
        <f>Weather!M139</f>
        <v>15.099999999999998</v>
      </c>
      <c r="AX19" s="1">
        <f>Weather!N139</f>
        <v>74.000000000000014</v>
      </c>
      <c r="AY19" s="1">
        <f>Weather!O139</f>
        <v>2.5</v>
      </c>
      <c r="AZ19" s="1">
        <f>Weather!P139</f>
        <v>15.963333333333331</v>
      </c>
      <c r="BA19" s="1">
        <f>Economic!C19</f>
        <v>6578.9</v>
      </c>
      <c r="BB19" s="1">
        <f>Economic!D19</f>
        <v>82.7</v>
      </c>
      <c r="BC19" s="1">
        <f>Economic!E19</f>
        <v>254</v>
      </c>
      <c r="BD19" s="1">
        <f>Economic!F19</f>
        <v>609770.30000000005</v>
      </c>
      <c r="BE19" s="1">
        <f>Economic!G19</f>
        <v>4912.2</v>
      </c>
      <c r="BF19" s="1">
        <f>Economic!H19</f>
        <v>6540.8</v>
      </c>
      <c r="BG19" s="1">
        <f>Economic!I19</f>
        <v>81.900000000000006</v>
      </c>
      <c r="BH19" s="1">
        <v>18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1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>
        <v>30</v>
      </c>
      <c r="CB19">
        <v>22</v>
      </c>
      <c r="CC19" s="137">
        <f t="shared" si="14"/>
        <v>753929.48839539255</v>
      </c>
      <c r="CD19" s="137">
        <f t="shared" si="15"/>
        <v>351255.46823446552</v>
      </c>
      <c r="CE19" s="137">
        <f t="shared" si="16"/>
        <v>1042404.8345686464</v>
      </c>
      <c r="CF19" s="1">
        <v>0</v>
      </c>
    </row>
    <row r="20" spans="1:84" x14ac:dyDescent="0.2">
      <c r="A20" s="3">
        <v>40360</v>
      </c>
      <c r="B20" s="4">
        <f t="shared" si="0"/>
        <v>2010</v>
      </c>
      <c r="C20" s="4">
        <f t="shared" si="1"/>
        <v>7</v>
      </c>
      <c r="D20" s="2">
        <v>28225326.012798492</v>
      </c>
      <c r="E20" s="12">
        <f>VLOOKUP('Monthly Data'!$B20,CDM!$P$4:$V$15,2,FALSE)/12</f>
        <v>121380.5845218225</v>
      </c>
      <c r="F20" s="12">
        <f t="shared" si="2"/>
        <v>28346706.597320314</v>
      </c>
      <c r="G20" s="11">
        <v>42068</v>
      </c>
      <c r="H20" s="2">
        <v>12898482.55687682</v>
      </c>
      <c r="I20" s="12">
        <f>VLOOKUP('Monthly Data'!$B20,CDM!$P$4:$V$15,3,FALSE)/12</f>
        <v>109528.38009375932</v>
      </c>
      <c r="J20" s="12">
        <f t="shared" si="3"/>
        <v>13008010.936970579</v>
      </c>
      <c r="K20" s="11">
        <v>3920</v>
      </c>
      <c r="L20" s="2">
        <v>31325060.350372702</v>
      </c>
      <c r="M20" s="12">
        <f>VLOOKUP('Monthly Data'!$B20,CDM!$P$4:$V$15,4,FALSE)/12</f>
        <v>270185.47119653487</v>
      </c>
      <c r="N20" s="12">
        <f t="shared" si="4"/>
        <v>31595245.821569238</v>
      </c>
      <c r="O20" s="2">
        <v>79240.350000000006</v>
      </c>
      <c r="P20" s="12">
        <f>VLOOKUP('Monthly Data'!$B20,CDM!$P$21:$S$32,2,FALSE)/12</f>
        <v>48.324880207993807</v>
      </c>
      <c r="Q20" s="12">
        <f t="shared" si="5"/>
        <v>79288.674880207996</v>
      </c>
      <c r="R20" s="11">
        <v>524</v>
      </c>
      <c r="S20" s="2">
        <v>498860.65797</v>
      </c>
      <c r="T20" s="12">
        <f>VLOOKUP('Monthly Data'!$B20,CDM!$P$4:$V$15,7,FALSE)/12</f>
        <v>0</v>
      </c>
      <c r="U20" s="12">
        <f t="shared" si="6"/>
        <v>498860.65797</v>
      </c>
      <c r="V20" s="13">
        <v>2008.604</v>
      </c>
      <c r="W20" s="12">
        <f>VLOOKUP('Monthly Data'!$B20,CDM!$P$21:$S$32,4,FALSE)/12</f>
        <v>0</v>
      </c>
      <c r="X20" s="12">
        <f t="shared" si="7"/>
        <v>2008.604</v>
      </c>
      <c r="Y20" s="11">
        <v>9513</v>
      </c>
      <c r="Z20" s="2">
        <v>39711</v>
      </c>
      <c r="AA20" s="12">
        <f>VLOOKUP('Monthly Data'!$B20,CDM!$P$4:$V$15,6,FALSE)/12</f>
        <v>0</v>
      </c>
      <c r="AB20" s="12">
        <f t="shared" si="8"/>
        <v>39711</v>
      </c>
      <c r="AC20" s="2">
        <v>96.083333333333329</v>
      </c>
      <c r="AD20" s="12">
        <f>VLOOKUP('Monthly Data'!$B20,CDM!$P$21:$S$32,3,FALSE)/12</f>
        <v>0</v>
      </c>
      <c r="AE20" s="12">
        <f t="shared" si="9"/>
        <v>96.083333333333329</v>
      </c>
      <c r="AF20" s="212">
        <v>436</v>
      </c>
      <c r="AG20" s="2">
        <v>190466.39249999999</v>
      </c>
      <c r="AH20" s="1">
        <v>338</v>
      </c>
      <c r="AI20" s="1">
        <f>Weather!C140</f>
        <v>8.3000000000000007</v>
      </c>
      <c r="AJ20" s="1">
        <f>Weather!D140</f>
        <v>100.1</v>
      </c>
      <c r="AK20" s="1">
        <f>Weather!E140</f>
        <v>0</v>
      </c>
      <c r="AL20" s="1">
        <f>Weather!F140</f>
        <v>0</v>
      </c>
      <c r="AM20" s="1">
        <f t="shared" si="10"/>
        <v>68.890000000000015</v>
      </c>
      <c r="AN20" s="126">
        <f t="shared" si="11"/>
        <v>10020.009999999998</v>
      </c>
      <c r="AO20" s="1">
        <f>Weather!G140</f>
        <v>2.4000000000000004</v>
      </c>
      <c r="AP20" s="1">
        <f>Weather!H140</f>
        <v>156.20000000000002</v>
      </c>
      <c r="AQ20" s="1">
        <f t="shared" si="12"/>
        <v>5.7600000000000016</v>
      </c>
      <c r="AR20" s="1">
        <f t="shared" si="13"/>
        <v>24398.440000000006</v>
      </c>
      <c r="AS20" s="1">
        <f>Weather!I140</f>
        <v>0</v>
      </c>
      <c r="AT20" s="1">
        <f>Weather!J140</f>
        <v>339.8</v>
      </c>
      <c r="AU20" s="1">
        <f>Weather!K140</f>
        <v>0</v>
      </c>
      <c r="AV20" s="1">
        <f>Weather!L140</f>
        <v>277.79999999999995</v>
      </c>
      <c r="AW20" s="1">
        <f>Weather!M140</f>
        <v>0</v>
      </c>
      <c r="AX20" s="1">
        <f>Weather!N140</f>
        <v>215.80000000000004</v>
      </c>
      <c r="AY20" s="1">
        <f>Weather!O140</f>
        <v>50.599999999999994</v>
      </c>
      <c r="AZ20" s="1">
        <f>Weather!P140</f>
        <v>20.961290322580645</v>
      </c>
      <c r="BA20" s="1">
        <f>Economic!C20</f>
        <v>6640.9</v>
      </c>
      <c r="BB20" s="1">
        <f>Economic!D20</f>
        <v>83.8</v>
      </c>
      <c r="BC20" s="1">
        <f>Economic!E20</f>
        <v>254</v>
      </c>
      <c r="BD20" s="1">
        <f>Economic!F20</f>
        <v>609770.30000000005</v>
      </c>
      <c r="BE20" s="1">
        <f>Economic!G20</f>
        <v>4912.2</v>
      </c>
      <c r="BF20" s="1">
        <f>Economic!H20</f>
        <v>6561</v>
      </c>
      <c r="BG20" s="1">
        <f>Economic!I20</f>
        <v>82.3</v>
      </c>
      <c r="BH20" s="1">
        <v>19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1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>
        <v>31</v>
      </c>
      <c r="CB20">
        <v>21</v>
      </c>
      <c r="CC20" s="137">
        <f t="shared" si="14"/>
        <v>914409.89023613918</v>
      </c>
      <c r="CD20" s="137">
        <f t="shared" si="15"/>
        <v>416080.08247989742</v>
      </c>
      <c r="CE20" s="137">
        <f t="shared" si="16"/>
        <v>1019201.4781151367</v>
      </c>
      <c r="CF20" s="1">
        <v>0</v>
      </c>
    </row>
    <row r="21" spans="1:84" x14ac:dyDescent="0.2">
      <c r="A21" s="3">
        <v>40391</v>
      </c>
      <c r="B21" s="4">
        <f t="shared" si="0"/>
        <v>2010</v>
      </c>
      <c r="C21" s="4">
        <f t="shared" si="1"/>
        <v>8</v>
      </c>
      <c r="D21" s="2">
        <v>26043791.332475781</v>
      </c>
      <c r="E21" s="12">
        <f>VLOOKUP('Monthly Data'!$B21,CDM!$P$4:$V$15,2,FALSE)/12</f>
        <v>121380.5845218225</v>
      </c>
      <c r="F21" s="12">
        <f t="shared" si="2"/>
        <v>26165171.916997604</v>
      </c>
      <c r="G21" s="11">
        <v>42068</v>
      </c>
      <c r="H21" s="2">
        <v>12113841.970247701</v>
      </c>
      <c r="I21" s="12">
        <f>VLOOKUP('Monthly Data'!$B21,CDM!$P$4:$V$15,3,FALSE)/12</f>
        <v>109528.38009375932</v>
      </c>
      <c r="J21" s="12">
        <f t="shared" si="3"/>
        <v>12223370.35034146</v>
      </c>
      <c r="K21" s="11">
        <v>3920</v>
      </c>
      <c r="L21" s="2">
        <v>31800578.938314978</v>
      </c>
      <c r="M21" s="12">
        <f>VLOOKUP('Monthly Data'!$B21,CDM!$P$4:$V$15,4,FALSE)/12</f>
        <v>270185.47119653487</v>
      </c>
      <c r="N21" s="12">
        <f t="shared" si="4"/>
        <v>32070764.409511514</v>
      </c>
      <c r="O21" s="2">
        <v>79547.5600000001</v>
      </c>
      <c r="P21" s="12">
        <f>VLOOKUP('Monthly Data'!$B21,CDM!$P$21:$S$32,2,FALSE)/12</f>
        <v>48.324880207993807</v>
      </c>
      <c r="Q21" s="12">
        <f t="shared" si="5"/>
        <v>79595.88488020809</v>
      </c>
      <c r="R21" s="11">
        <v>524</v>
      </c>
      <c r="S21" s="2">
        <v>538937.11192000005</v>
      </c>
      <c r="T21" s="12">
        <f>VLOOKUP('Monthly Data'!$B21,CDM!$P$4:$V$15,7,FALSE)/12</f>
        <v>0</v>
      </c>
      <c r="U21" s="12">
        <f t="shared" si="6"/>
        <v>538937.11192000005</v>
      </c>
      <c r="V21" s="13">
        <v>2009.4340000000002</v>
      </c>
      <c r="W21" s="12">
        <f>VLOOKUP('Monthly Data'!$B21,CDM!$P$21:$S$32,4,FALSE)/12</f>
        <v>0</v>
      </c>
      <c r="X21" s="12">
        <f t="shared" si="7"/>
        <v>2009.4340000000002</v>
      </c>
      <c r="Y21" s="11">
        <v>9513</v>
      </c>
      <c r="Z21" s="2">
        <v>39711</v>
      </c>
      <c r="AA21" s="12">
        <f>VLOOKUP('Monthly Data'!$B21,CDM!$P$4:$V$15,6,FALSE)/12</f>
        <v>0</v>
      </c>
      <c r="AB21" s="12">
        <f t="shared" si="8"/>
        <v>39711</v>
      </c>
      <c r="AC21" s="2">
        <v>96.083333333333329</v>
      </c>
      <c r="AD21" s="12">
        <f>VLOOKUP('Monthly Data'!$B21,CDM!$P$21:$S$32,3,FALSE)/12</f>
        <v>0</v>
      </c>
      <c r="AE21" s="12">
        <f t="shared" si="9"/>
        <v>96.083333333333329</v>
      </c>
      <c r="AF21" s="212">
        <v>436</v>
      </c>
      <c r="AG21" s="2">
        <v>190466.39249999999</v>
      </c>
      <c r="AH21" s="1">
        <v>338</v>
      </c>
      <c r="AI21" s="1">
        <f>Weather!C141</f>
        <v>26.6</v>
      </c>
      <c r="AJ21" s="1">
        <f>Weather!D141</f>
        <v>70.700000000000017</v>
      </c>
      <c r="AK21" s="1">
        <f>Weather!E141</f>
        <v>0</v>
      </c>
      <c r="AL21" s="1">
        <f>Weather!F141</f>
        <v>0</v>
      </c>
      <c r="AM21" s="1">
        <f t="shared" si="10"/>
        <v>707.56000000000006</v>
      </c>
      <c r="AN21" s="126">
        <f t="shared" si="11"/>
        <v>4998.4900000000025</v>
      </c>
      <c r="AO21" s="1">
        <f>Weather!G141</f>
        <v>7.1000000000000014</v>
      </c>
      <c r="AP21" s="1">
        <f>Weather!H141</f>
        <v>113.2</v>
      </c>
      <c r="AQ21" s="1">
        <f t="shared" si="12"/>
        <v>50.410000000000018</v>
      </c>
      <c r="AR21" s="1">
        <f t="shared" si="13"/>
        <v>12814.24</v>
      </c>
      <c r="AS21" s="1">
        <f>Weather!I141</f>
        <v>0</v>
      </c>
      <c r="AT21" s="1">
        <f>Weather!J141</f>
        <v>292.09999999999997</v>
      </c>
      <c r="AU21" s="1">
        <f>Weather!K141</f>
        <v>0</v>
      </c>
      <c r="AV21" s="1">
        <f>Weather!L141</f>
        <v>230.1</v>
      </c>
      <c r="AW21" s="1">
        <f>Weather!M141</f>
        <v>0.5</v>
      </c>
      <c r="AX21" s="1">
        <f>Weather!N141</f>
        <v>168.60000000000002</v>
      </c>
      <c r="AY21" s="1">
        <f>Weather!O141</f>
        <v>39.100000000000009</v>
      </c>
      <c r="AZ21" s="1">
        <f>Weather!P141</f>
        <v>19.422580645161293</v>
      </c>
      <c r="BA21" s="1">
        <f>Economic!C21</f>
        <v>6662.6</v>
      </c>
      <c r="BB21" s="1">
        <f>Economic!D21</f>
        <v>83.1</v>
      </c>
      <c r="BC21" s="1">
        <f>Economic!E21</f>
        <v>254</v>
      </c>
      <c r="BD21" s="1">
        <f>Economic!F21</f>
        <v>609770.30000000005</v>
      </c>
      <c r="BE21" s="1">
        <f>Economic!G21</f>
        <v>4912.2</v>
      </c>
      <c r="BF21" s="1">
        <f>Economic!H21</f>
        <v>6568.9</v>
      </c>
      <c r="BG21" s="1">
        <f>Economic!I21</f>
        <v>82.3</v>
      </c>
      <c r="BH21" s="1">
        <v>20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1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>
        <v>31</v>
      </c>
      <c r="CB21">
        <v>21</v>
      </c>
      <c r="CC21" s="137">
        <f t="shared" si="14"/>
        <v>844037.80377411621</v>
      </c>
      <c r="CD21" s="137">
        <f t="shared" si="15"/>
        <v>390769.09581444197</v>
      </c>
      <c r="CE21" s="137">
        <f t="shared" si="16"/>
        <v>1034540.7874035973</v>
      </c>
      <c r="CF21" s="1">
        <v>0</v>
      </c>
    </row>
    <row r="22" spans="1:84" x14ac:dyDescent="0.2">
      <c r="A22" s="3">
        <v>40422</v>
      </c>
      <c r="B22" s="4">
        <f t="shared" si="0"/>
        <v>2010</v>
      </c>
      <c r="C22" s="4">
        <f t="shared" si="1"/>
        <v>9</v>
      </c>
      <c r="D22" s="2">
        <v>24341128.085816931</v>
      </c>
      <c r="E22" s="12">
        <f>VLOOKUP('Monthly Data'!$B22,CDM!$P$4:$V$15,2,FALSE)/12</f>
        <v>121380.5845218225</v>
      </c>
      <c r="F22" s="12">
        <f t="shared" si="2"/>
        <v>24462508.670338754</v>
      </c>
      <c r="G22" s="12">
        <v>42068</v>
      </c>
      <c r="H22" s="2">
        <v>10534640.660870211</v>
      </c>
      <c r="I22" s="12">
        <f>VLOOKUP('Monthly Data'!$B22,CDM!$P$4:$V$15,3,FALSE)/12</f>
        <v>109528.38009375932</v>
      </c>
      <c r="J22" s="12">
        <f t="shared" si="3"/>
        <v>10644169.04096397</v>
      </c>
      <c r="K22" s="11">
        <v>3920</v>
      </c>
      <c r="L22" s="2">
        <v>28426840.026063103</v>
      </c>
      <c r="M22" s="12">
        <f>VLOOKUP('Monthly Data'!$B22,CDM!$P$4:$V$15,4,FALSE)/12</f>
        <v>270185.47119653487</v>
      </c>
      <c r="N22" s="12">
        <f t="shared" si="4"/>
        <v>28697025.497259639</v>
      </c>
      <c r="O22" s="2">
        <v>83285</v>
      </c>
      <c r="P22" s="12">
        <f>VLOOKUP('Monthly Data'!$B22,CDM!$P$21:$S$32,2,FALSE)/12</f>
        <v>48.324880207993807</v>
      </c>
      <c r="Q22" s="12">
        <f t="shared" si="5"/>
        <v>83333.324880207991</v>
      </c>
      <c r="R22" s="12">
        <v>524</v>
      </c>
      <c r="S22" s="2">
        <v>617806.83279999997</v>
      </c>
      <c r="T22" s="12">
        <f>VLOOKUP('Monthly Data'!$B22,CDM!$P$4:$V$15,7,FALSE)/12</f>
        <v>0</v>
      </c>
      <c r="U22" s="12">
        <f t="shared" si="6"/>
        <v>617806.83279999997</v>
      </c>
      <c r="V22" s="13">
        <v>2009.674</v>
      </c>
      <c r="W22" s="12">
        <f>VLOOKUP('Monthly Data'!$B22,CDM!$P$21:$S$32,4,FALSE)/12</f>
        <v>0</v>
      </c>
      <c r="X22" s="12">
        <f t="shared" si="7"/>
        <v>2009.674</v>
      </c>
      <c r="Y22" s="12">
        <v>9513</v>
      </c>
      <c r="Z22" s="2">
        <v>39711</v>
      </c>
      <c r="AA22" s="12">
        <f>VLOOKUP('Monthly Data'!$B22,CDM!$P$4:$V$15,6,FALSE)/12</f>
        <v>0</v>
      </c>
      <c r="AB22" s="12">
        <f t="shared" si="8"/>
        <v>39711</v>
      </c>
      <c r="AC22" s="2">
        <v>96.083333333333329</v>
      </c>
      <c r="AD22" s="12">
        <f>VLOOKUP('Monthly Data'!$B22,CDM!$P$21:$S$32,3,FALSE)/12</f>
        <v>0</v>
      </c>
      <c r="AE22" s="12">
        <f t="shared" si="9"/>
        <v>96.083333333333329</v>
      </c>
      <c r="AF22" s="212">
        <v>436</v>
      </c>
      <c r="AG22" s="2">
        <v>190466.39249999999</v>
      </c>
      <c r="AH22" s="5">
        <v>338</v>
      </c>
      <c r="AI22" s="1">
        <f>Weather!C142</f>
        <v>180.6</v>
      </c>
      <c r="AJ22" s="1">
        <f>Weather!D142</f>
        <v>8.5</v>
      </c>
      <c r="AK22" s="1">
        <f>Weather!E142</f>
        <v>0</v>
      </c>
      <c r="AL22" s="1">
        <f>Weather!F142</f>
        <v>0</v>
      </c>
      <c r="AM22" s="1">
        <f t="shared" si="10"/>
        <v>32616.359999999997</v>
      </c>
      <c r="AN22" s="126">
        <f t="shared" si="11"/>
        <v>72.25</v>
      </c>
      <c r="AO22" s="1">
        <f>Weather!G142</f>
        <v>128.29999999999998</v>
      </c>
      <c r="AP22" s="1">
        <f>Weather!H142</f>
        <v>16.2</v>
      </c>
      <c r="AQ22" s="1">
        <f t="shared" si="12"/>
        <v>16460.889999999996</v>
      </c>
      <c r="AR22" s="1">
        <f t="shared" si="13"/>
        <v>262.44</v>
      </c>
      <c r="AS22" s="1">
        <f>Weather!I142</f>
        <v>11.2</v>
      </c>
      <c r="AT22" s="1">
        <f>Weather!J142</f>
        <v>79.099999999999994</v>
      </c>
      <c r="AU22" s="1">
        <f>Weather!K142</f>
        <v>39.700000000000003</v>
      </c>
      <c r="AV22" s="1">
        <f>Weather!L142</f>
        <v>47.6</v>
      </c>
      <c r="AW22" s="1">
        <f>Weather!M142</f>
        <v>79.499999999999986</v>
      </c>
      <c r="AX22" s="1">
        <f>Weather!N142</f>
        <v>27.400000000000002</v>
      </c>
      <c r="AY22" s="1">
        <f>Weather!O142</f>
        <v>4.5</v>
      </c>
      <c r="AZ22" s="1">
        <f>Weather!P142</f>
        <v>12.263333333333332</v>
      </c>
      <c r="BA22" s="1">
        <f>Economic!C22</f>
        <v>6611.2</v>
      </c>
      <c r="BB22" s="1">
        <f>Economic!D22</f>
        <v>82.7</v>
      </c>
      <c r="BC22" s="1">
        <f>Economic!E22</f>
        <v>254</v>
      </c>
      <c r="BD22" s="1">
        <f>Economic!F22</f>
        <v>609770.30000000005</v>
      </c>
      <c r="BE22" s="1">
        <f>Economic!G22</f>
        <v>4912.2</v>
      </c>
      <c r="BF22" s="1">
        <f>Economic!H22</f>
        <v>6556</v>
      </c>
      <c r="BG22" s="1">
        <f>Economic!I22</f>
        <v>82.8</v>
      </c>
      <c r="BH22" s="1">
        <v>21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0</v>
      </c>
      <c r="BS22" s="1">
        <v>0</v>
      </c>
      <c r="BT22" s="1">
        <v>0</v>
      </c>
      <c r="BU22" s="1">
        <v>0</v>
      </c>
      <c r="BV22" s="1">
        <v>1</v>
      </c>
      <c r="BW22" s="1">
        <v>1</v>
      </c>
      <c r="BX22" s="1">
        <v>0</v>
      </c>
      <c r="BY22" s="1">
        <v>1</v>
      </c>
      <c r="BZ22" s="1">
        <v>1</v>
      </c>
      <c r="CA22">
        <v>30</v>
      </c>
      <c r="CB22">
        <v>21</v>
      </c>
      <c r="CC22" s="137">
        <f t="shared" si="14"/>
        <v>815416.95567795844</v>
      </c>
      <c r="CD22" s="137">
        <f t="shared" si="15"/>
        <v>351154.68869567371</v>
      </c>
      <c r="CE22" s="137">
        <f t="shared" si="16"/>
        <v>956567.51657532132</v>
      </c>
      <c r="CF22" s="1">
        <v>0</v>
      </c>
    </row>
    <row r="23" spans="1:84" x14ac:dyDescent="0.2">
      <c r="A23" s="3">
        <v>40452</v>
      </c>
      <c r="B23" s="4">
        <f t="shared" si="0"/>
        <v>2010</v>
      </c>
      <c r="C23" s="4">
        <f t="shared" si="1"/>
        <v>10</v>
      </c>
      <c r="D23" s="2">
        <v>29746882.7832461</v>
      </c>
      <c r="E23" s="12">
        <f>VLOOKUP('Monthly Data'!$B23,CDM!$P$4:$V$15,2,FALSE)/12</f>
        <v>121380.5845218225</v>
      </c>
      <c r="F23" s="12">
        <f t="shared" si="2"/>
        <v>29868263.367767923</v>
      </c>
      <c r="G23" s="11">
        <v>42068</v>
      </c>
      <c r="H23" s="2">
        <v>10787646.12402205</v>
      </c>
      <c r="I23" s="12">
        <f>VLOOKUP('Monthly Data'!$B23,CDM!$P$4:$V$15,3,FALSE)/12</f>
        <v>109528.38009375932</v>
      </c>
      <c r="J23" s="12">
        <f t="shared" si="3"/>
        <v>10897174.504115809</v>
      </c>
      <c r="K23" s="11">
        <v>3920</v>
      </c>
      <c r="L23" s="2">
        <v>28464080.434964269</v>
      </c>
      <c r="M23" s="12">
        <f>VLOOKUP('Monthly Data'!$B23,CDM!$P$4:$V$15,4,FALSE)/12</f>
        <v>270185.47119653487</v>
      </c>
      <c r="N23" s="12">
        <f t="shared" si="4"/>
        <v>28734265.906160805</v>
      </c>
      <c r="O23" s="2">
        <v>65076.009999999995</v>
      </c>
      <c r="P23" s="12">
        <f>VLOOKUP('Monthly Data'!$B23,CDM!$P$21:$S$32,2,FALSE)/12</f>
        <v>48.324880207993807</v>
      </c>
      <c r="Q23" s="12">
        <f t="shared" si="5"/>
        <v>65124.334880207985</v>
      </c>
      <c r="R23" s="11">
        <v>524</v>
      </c>
      <c r="S23" s="2">
        <v>694477.40604000003</v>
      </c>
      <c r="T23" s="12">
        <f>VLOOKUP('Monthly Data'!$B23,CDM!$P$4:$V$15,7,FALSE)/12</f>
        <v>0</v>
      </c>
      <c r="U23" s="12">
        <f t="shared" si="6"/>
        <v>694477.40604000003</v>
      </c>
      <c r="V23" s="13">
        <v>2009.2150000000001</v>
      </c>
      <c r="W23" s="12">
        <f>VLOOKUP('Monthly Data'!$B23,CDM!$P$21:$S$32,4,FALSE)/12</f>
        <v>0</v>
      </c>
      <c r="X23" s="12">
        <f t="shared" si="7"/>
        <v>2009.2150000000001</v>
      </c>
      <c r="Y23" s="11">
        <v>9513</v>
      </c>
      <c r="Z23" s="2">
        <v>39711</v>
      </c>
      <c r="AA23" s="12">
        <f>VLOOKUP('Monthly Data'!$B23,CDM!$P$4:$V$15,6,FALSE)/12</f>
        <v>0</v>
      </c>
      <c r="AB23" s="12">
        <f t="shared" si="8"/>
        <v>39711</v>
      </c>
      <c r="AC23" s="2">
        <v>96.083333333333329</v>
      </c>
      <c r="AD23" s="12">
        <f>VLOOKUP('Monthly Data'!$B23,CDM!$P$21:$S$32,3,FALSE)/12</f>
        <v>0</v>
      </c>
      <c r="AE23" s="12">
        <f t="shared" si="9"/>
        <v>96.083333333333329</v>
      </c>
      <c r="AF23" s="212">
        <v>436</v>
      </c>
      <c r="AG23" s="2">
        <v>190466.39249999999</v>
      </c>
      <c r="AH23" s="1">
        <v>338</v>
      </c>
      <c r="AI23" s="1">
        <f>Weather!C143</f>
        <v>362.20000000000005</v>
      </c>
      <c r="AJ23" s="1">
        <f>Weather!D143</f>
        <v>0</v>
      </c>
      <c r="AK23" s="1">
        <f>Weather!E143</f>
        <v>0</v>
      </c>
      <c r="AL23" s="1">
        <f>Weather!F143</f>
        <v>4.1999999999999993</v>
      </c>
      <c r="AM23" s="1">
        <f t="shared" si="10"/>
        <v>131188.84000000003</v>
      </c>
      <c r="AN23" s="126">
        <f t="shared" si="11"/>
        <v>0</v>
      </c>
      <c r="AO23" s="1">
        <f>Weather!G143</f>
        <v>300.20000000000005</v>
      </c>
      <c r="AP23" s="1">
        <f>Weather!H143</f>
        <v>0</v>
      </c>
      <c r="AQ23" s="1">
        <f t="shared" si="12"/>
        <v>90120.040000000023</v>
      </c>
      <c r="AR23" s="1">
        <f t="shared" si="13"/>
        <v>0</v>
      </c>
      <c r="AS23" s="1">
        <f>Weather!I143</f>
        <v>126.39999999999999</v>
      </c>
      <c r="AT23" s="1">
        <f>Weather!J143</f>
        <v>12.2</v>
      </c>
      <c r="AU23" s="1">
        <f>Weather!K143</f>
        <v>180</v>
      </c>
      <c r="AV23" s="1">
        <f>Weather!L143</f>
        <v>3.7999999999999989</v>
      </c>
      <c r="AW23" s="1">
        <f>Weather!M143</f>
        <v>238.40000000000003</v>
      </c>
      <c r="AX23" s="1">
        <f>Weather!N143</f>
        <v>0.19999999999999929</v>
      </c>
      <c r="AY23" s="1">
        <f>Weather!O143</f>
        <v>0</v>
      </c>
      <c r="AZ23" s="1">
        <f>Weather!P143</f>
        <v>6.316129032258063</v>
      </c>
      <c r="BA23" s="1">
        <f>Economic!C23</f>
        <v>6587.1</v>
      </c>
      <c r="BB23" s="1">
        <f>Economic!D23</f>
        <v>82.6</v>
      </c>
      <c r="BC23" s="1">
        <f>Economic!E23</f>
        <v>254</v>
      </c>
      <c r="BD23" s="1">
        <f>Economic!F23</f>
        <v>609770.30000000005</v>
      </c>
      <c r="BE23" s="1">
        <f>Economic!G23</f>
        <v>4912.2</v>
      </c>
      <c r="BF23" s="1">
        <f>Economic!H23</f>
        <v>6551.6</v>
      </c>
      <c r="BG23" s="1">
        <f>Economic!I23</f>
        <v>82.8</v>
      </c>
      <c r="BH23" s="1">
        <v>22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1</v>
      </c>
      <c r="BS23" s="1">
        <v>0</v>
      </c>
      <c r="BT23" s="1">
        <v>0</v>
      </c>
      <c r="BU23" s="1">
        <v>0</v>
      </c>
      <c r="BV23" s="1">
        <v>1</v>
      </c>
      <c r="BW23" s="1">
        <v>1</v>
      </c>
      <c r="BX23" s="1">
        <v>0</v>
      </c>
      <c r="BY23" s="1">
        <v>1</v>
      </c>
      <c r="BZ23" s="1">
        <v>1</v>
      </c>
      <c r="CA23">
        <v>31</v>
      </c>
      <c r="CB23">
        <v>20</v>
      </c>
      <c r="CC23" s="137">
        <f t="shared" si="14"/>
        <v>963492.36670219107</v>
      </c>
      <c r="CD23" s="137">
        <f t="shared" si="15"/>
        <v>347988.58464587259</v>
      </c>
      <c r="CE23" s="137">
        <f t="shared" si="16"/>
        <v>926911.80342454207</v>
      </c>
      <c r="CF23" s="1">
        <v>0</v>
      </c>
    </row>
    <row r="24" spans="1:84" x14ac:dyDescent="0.2">
      <c r="A24" s="3">
        <v>40483</v>
      </c>
      <c r="B24" s="4">
        <f t="shared" si="0"/>
        <v>2010</v>
      </c>
      <c r="C24" s="4">
        <f t="shared" si="1"/>
        <v>11</v>
      </c>
      <c r="D24" s="2">
        <v>37124185.180538975</v>
      </c>
      <c r="E24" s="12">
        <f>VLOOKUP('Monthly Data'!$B24,CDM!$P$4:$V$15,2,FALSE)/12</f>
        <v>121380.5845218225</v>
      </c>
      <c r="F24" s="12">
        <f t="shared" si="2"/>
        <v>37245565.765060797</v>
      </c>
      <c r="G24" s="11">
        <v>42068</v>
      </c>
      <c r="H24" s="2">
        <v>11493889.003988329</v>
      </c>
      <c r="I24" s="12">
        <f>VLOOKUP('Monthly Data'!$B24,CDM!$P$4:$V$15,3,FALSE)/12</f>
        <v>109528.38009375932</v>
      </c>
      <c r="J24" s="12">
        <f t="shared" si="3"/>
        <v>11603417.384082088</v>
      </c>
      <c r="K24" s="11">
        <v>3920</v>
      </c>
      <c r="L24" s="2">
        <v>30323746.156694569</v>
      </c>
      <c r="M24" s="12">
        <f>VLOOKUP('Monthly Data'!$B24,CDM!$P$4:$V$15,4,FALSE)/12</f>
        <v>270185.47119653487</v>
      </c>
      <c r="N24" s="12">
        <f t="shared" si="4"/>
        <v>30593931.627891105</v>
      </c>
      <c r="O24" s="2">
        <v>78548.28</v>
      </c>
      <c r="P24" s="12">
        <f>VLOOKUP('Monthly Data'!$B24,CDM!$P$21:$S$32,2,FALSE)/12</f>
        <v>48.324880207993807</v>
      </c>
      <c r="Q24" s="12">
        <f t="shared" si="5"/>
        <v>78596.604880207989</v>
      </c>
      <c r="R24" s="11">
        <v>524</v>
      </c>
      <c r="S24" s="2">
        <v>805479.05369999993</v>
      </c>
      <c r="T24" s="12">
        <f>VLOOKUP('Monthly Data'!$B24,CDM!$P$4:$V$15,7,FALSE)/12</f>
        <v>0</v>
      </c>
      <c r="U24" s="12">
        <f t="shared" si="6"/>
        <v>805479.05369999993</v>
      </c>
      <c r="V24" s="13">
        <v>2012.91</v>
      </c>
      <c r="W24" s="12">
        <f>VLOOKUP('Monthly Data'!$B24,CDM!$P$21:$S$32,4,FALSE)/12</f>
        <v>0</v>
      </c>
      <c r="X24" s="12">
        <f t="shared" si="7"/>
        <v>2012.91</v>
      </c>
      <c r="Y24" s="11">
        <v>9513</v>
      </c>
      <c r="Z24" s="2">
        <v>39711</v>
      </c>
      <c r="AA24" s="12">
        <f>VLOOKUP('Monthly Data'!$B24,CDM!$P$4:$V$15,6,FALSE)/12</f>
        <v>0</v>
      </c>
      <c r="AB24" s="12">
        <f t="shared" si="8"/>
        <v>39711</v>
      </c>
      <c r="AC24" s="2">
        <v>96.083333333333329</v>
      </c>
      <c r="AD24" s="12">
        <f>VLOOKUP('Monthly Data'!$B24,CDM!$P$21:$S$32,3,FALSE)/12</f>
        <v>0</v>
      </c>
      <c r="AE24" s="12">
        <f t="shared" si="9"/>
        <v>96.083333333333329</v>
      </c>
      <c r="AF24" s="212">
        <v>436</v>
      </c>
      <c r="AG24" s="2">
        <v>190466.39249999999</v>
      </c>
      <c r="AH24" s="1">
        <v>338</v>
      </c>
      <c r="AI24" s="1">
        <f>Weather!C144</f>
        <v>521.90000000000009</v>
      </c>
      <c r="AJ24" s="1">
        <f>Weather!D144</f>
        <v>0</v>
      </c>
      <c r="AK24" s="1">
        <f>Weather!E144</f>
        <v>6</v>
      </c>
      <c r="AL24" s="1">
        <f>Weather!F144</f>
        <v>45.100000000000009</v>
      </c>
      <c r="AM24" s="1">
        <f t="shared" si="10"/>
        <v>272379.6100000001</v>
      </c>
      <c r="AN24" s="126">
        <f t="shared" si="11"/>
        <v>0</v>
      </c>
      <c r="AO24" s="1">
        <f>Weather!G144</f>
        <v>461.9</v>
      </c>
      <c r="AP24" s="1">
        <f>Weather!H144</f>
        <v>0</v>
      </c>
      <c r="AQ24" s="1">
        <f t="shared" si="12"/>
        <v>213351.61</v>
      </c>
      <c r="AR24" s="1">
        <f t="shared" si="13"/>
        <v>0</v>
      </c>
      <c r="AS24" s="1">
        <f>Weather!I144</f>
        <v>281.89999999999998</v>
      </c>
      <c r="AT24" s="1">
        <f>Weather!J144</f>
        <v>0</v>
      </c>
      <c r="AU24" s="1">
        <f>Weather!K144</f>
        <v>341.89999999999992</v>
      </c>
      <c r="AV24" s="1">
        <f>Weather!L144</f>
        <v>0</v>
      </c>
      <c r="AW24" s="1">
        <f>Weather!M144</f>
        <v>401.9</v>
      </c>
      <c r="AX24" s="1">
        <f>Weather!N144</f>
        <v>0</v>
      </c>
      <c r="AY24" s="1">
        <f>Weather!O144</f>
        <v>0</v>
      </c>
      <c r="AZ24" s="1">
        <f>Weather!P144</f>
        <v>0.60333333333333328</v>
      </c>
      <c r="BA24" s="1">
        <f>Economic!C24</f>
        <v>6566.6</v>
      </c>
      <c r="BB24" s="1">
        <f>Economic!D24</f>
        <v>83.1</v>
      </c>
      <c r="BC24" s="1">
        <f>Economic!E24</f>
        <v>254</v>
      </c>
      <c r="BD24" s="1">
        <f>Economic!F24</f>
        <v>609770.30000000005</v>
      </c>
      <c r="BE24" s="1">
        <f>Economic!G24</f>
        <v>4912.2</v>
      </c>
      <c r="BF24" s="1">
        <f>Economic!H24</f>
        <v>6555.7</v>
      </c>
      <c r="BG24" s="1">
        <f>Economic!I24</f>
        <v>82.7</v>
      </c>
      <c r="BH24" s="1">
        <v>23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1</v>
      </c>
      <c r="BT24" s="1">
        <v>0</v>
      </c>
      <c r="BU24" s="1">
        <v>0</v>
      </c>
      <c r="BV24" s="1">
        <v>1</v>
      </c>
      <c r="BW24" s="1">
        <v>1</v>
      </c>
      <c r="BX24" s="1">
        <v>0</v>
      </c>
      <c r="BY24" s="1">
        <v>0</v>
      </c>
      <c r="BZ24" s="1">
        <v>0</v>
      </c>
      <c r="CA24">
        <v>30</v>
      </c>
      <c r="CB24">
        <v>22</v>
      </c>
      <c r="CC24" s="137">
        <f t="shared" si="14"/>
        <v>1241518.8588353598</v>
      </c>
      <c r="CD24" s="137">
        <f t="shared" si="15"/>
        <v>383129.63346627762</v>
      </c>
      <c r="CE24" s="137">
        <f t="shared" si="16"/>
        <v>1019797.7209297034</v>
      </c>
      <c r="CF24" s="1">
        <v>0</v>
      </c>
    </row>
    <row r="25" spans="1:84" x14ac:dyDescent="0.2">
      <c r="A25" s="3">
        <v>40513</v>
      </c>
      <c r="B25" s="4">
        <f t="shared" si="0"/>
        <v>2010</v>
      </c>
      <c r="C25" s="4">
        <f t="shared" si="1"/>
        <v>12</v>
      </c>
      <c r="D25" s="2">
        <v>46811903.595506512</v>
      </c>
      <c r="E25" s="12">
        <f>VLOOKUP('Monthly Data'!$B25,CDM!$P$4:$V$15,2,FALSE)/12</f>
        <v>121380.5845218225</v>
      </c>
      <c r="F25" s="12">
        <f t="shared" si="2"/>
        <v>46933284.180028334</v>
      </c>
      <c r="G25" s="12">
        <v>42068</v>
      </c>
      <c r="H25" s="2">
        <v>14299709.008840164</v>
      </c>
      <c r="I25" s="12">
        <f>VLOOKUP('Monthly Data'!$B25,CDM!$P$4:$V$15,3,FALSE)/12</f>
        <v>109528.38009375932</v>
      </c>
      <c r="J25" s="12">
        <f t="shared" si="3"/>
        <v>14409237.388933923</v>
      </c>
      <c r="K25" s="11">
        <v>3920</v>
      </c>
      <c r="L25" s="2">
        <v>34864468.122738294</v>
      </c>
      <c r="M25" s="12">
        <f>VLOOKUP('Monthly Data'!$B25,CDM!$P$4:$V$15,4,FALSE)/12</f>
        <v>270185.47119653487</v>
      </c>
      <c r="N25" s="12">
        <f t="shared" si="4"/>
        <v>35134653.593934827</v>
      </c>
      <c r="O25" s="2">
        <v>84754.150000000096</v>
      </c>
      <c r="P25" s="12">
        <f>VLOOKUP('Monthly Data'!$B25,CDM!$P$21:$S$32,2,FALSE)/12</f>
        <v>48.324880207993807</v>
      </c>
      <c r="Q25" s="12">
        <f t="shared" si="5"/>
        <v>84802.474880208087</v>
      </c>
      <c r="R25" s="12">
        <v>524</v>
      </c>
      <c r="S25" s="2">
        <v>862014.20299999998</v>
      </c>
      <c r="T25" s="12">
        <f>VLOOKUP('Monthly Data'!$B25,CDM!$P$4:$V$15,7,FALSE)/12</f>
        <v>0</v>
      </c>
      <c r="U25" s="12">
        <f t="shared" si="6"/>
        <v>862014.20299999998</v>
      </c>
      <c r="V25" s="13">
        <v>2013.3200000000002</v>
      </c>
      <c r="W25" s="12">
        <f>VLOOKUP('Monthly Data'!$B25,CDM!$P$21:$S$32,4,FALSE)/12</f>
        <v>0</v>
      </c>
      <c r="X25" s="12">
        <f t="shared" si="7"/>
        <v>2013.3200000000002</v>
      </c>
      <c r="Y25" s="12">
        <v>9513</v>
      </c>
      <c r="Z25" s="2">
        <v>39711</v>
      </c>
      <c r="AA25" s="12">
        <f>VLOOKUP('Monthly Data'!$B25,CDM!$P$4:$V$15,6,FALSE)/12</f>
        <v>0</v>
      </c>
      <c r="AB25" s="12">
        <f t="shared" si="8"/>
        <v>39711</v>
      </c>
      <c r="AC25" s="2">
        <v>96.083333333333329</v>
      </c>
      <c r="AD25" s="12">
        <f>VLOOKUP('Monthly Data'!$B25,CDM!$P$21:$S$32,3,FALSE)/12</f>
        <v>0</v>
      </c>
      <c r="AE25" s="12">
        <f t="shared" si="9"/>
        <v>96.083333333333329</v>
      </c>
      <c r="AF25" s="212">
        <v>436</v>
      </c>
      <c r="AG25" s="2">
        <v>190466.39249999999</v>
      </c>
      <c r="AH25" s="5">
        <v>338</v>
      </c>
      <c r="AI25" s="1">
        <f>Weather!C145</f>
        <v>804.9</v>
      </c>
      <c r="AJ25" s="1">
        <f>Weather!D145</f>
        <v>0</v>
      </c>
      <c r="AK25" s="1">
        <f>Weather!E145</f>
        <v>27</v>
      </c>
      <c r="AL25" s="1">
        <f>Weather!F145</f>
        <v>249.8</v>
      </c>
      <c r="AM25" s="1">
        <f t="shared" si="10"/>
        <v>647864.01</v>
      </c>
      <c r="AN25" s="126">
        <f t="shared" si="11"/>
        <v>0</v>
      </c>
      <c r="AO25" s="1">
        <f>Weather!G145</f>
        <v>742.90000000000009</v>
      </c>
      <c r="AP25" s="1">
        <f>Weather!H145</f>
        <v>0</v>
      </c>
      <c r="AQ25" s="1">
        <f t="shared" si="12"/>
        <v>551900.41000000015</v>
      </c>
      <c r="AR25" s="1">
        <f t="shared" si="13"/>
        <v>0</v>
      </c>
      <c r="AS25" s="1">
        <f>Weather!I145</f>
        <v>556.9000000000002</v>
      </c>
      <c r="AT25" s="1">
        <f>Weather!J145</f>
        <v>0</v>
      </c>
      <c r="AU25" s="1">
        <f>Weather!K145</f>
        <v>618.90000000000009</v>
      </c>
      <c r="AV25" s="1">
        <f>Weather!L145</f>
        <v>0</v>
      </c>
      <c r="AW25" s="1">
        <f>Weather!M145</f>
        <v>680.90000000000009</v>
      </c>
      <c r="AX25" s="1">
        <f>Weather!N145</f>
        <v>0</v>
      </c>
      <c r="AY25" s="1">
        <f>Weather!O145</f>
        <v>0</v>
      </c>
      <c r="AZ25" s="1">
        <f>Weather!P145</f>
        <v>-7.9645161290322593</v>
      </c>
      <c r="BA25" s="1">
        <f>Economic!C25</f>
        <v>6584.1</v>
      </c>
      <c r="BB25" s="1">
        <f>Economic!D25</f>
        <v>82</v>
      </c>
      <c r="BC25" s="1">
        <f>Economic!E25</f>
        <v>254</v>
      </c>
      <c r="BD25" s="1">
        <f>Economic!F25</f>
        <v>609770.30000000005</v>
      </c>
      <c r="BE25" s="1">
        <f>Economic!G25</f>
        <v>4912.2</v>
      </c>
      <c r="BF25" s="1">
        <f>Economic!H25</f>
        <v>6578.3</v>
      </c>
      <c r="BG25" s="1">
        <f>Economic!I25</f>
        <v>81.5</v>
      </c>
      <c r="BH25" s="1">
        <v>24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1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>
        <v>31</v>
      </c>
      <c r="CB25">
        <v>21</v>
      </c>
      <c r="CC25" s="137">
        <f t="shared" si="14"/>
        <v>1513976.9090331721</v>
      </c>
      <c r="CD25" s="137">
        <f t="shared" si="15"/>
        <v>461280.93576903758</v>
      </c>
      <c r="CE25" s="137">
        <f t="shared" si="16"/>
        <v>1133375.9223849943</v>
      </c>
      <c r="CF25" s="1">
        <v>0</v>
      </c>
    </row>
    <row r="26" spans="1:84" x14ac:dyDescent="0.2">
      <c r="A26" s="3">
        <v>40544</v>
      </c>
      <c r="B26" s="4">
        <f t="shared" si="0"/>
        <v>2011</v>
      </c>
      <c r="C26" s="4">
        <f t="shared" si="1"/>
        <v>1</v>
      </c>
      <c r="D26" s="2">
        <v>52454619.320476271</v>
      </c>
      <c r="E26" s="12">
        <f>VLOOKUP('Monthly Data'!$B26,CDM!$P$4:$V$15,2,FALSE)/12</f>
        <v>213398.07284715012</v>
      </c>
      <c r="F26" s="12">
        <f t="shared" si="2"/>
        <v>52668017.393323421</v>
      </c>
      <c r="G26" s="11">
        <v>42279</v>
      </c>
      <c r="H26" s="2">
        <v>15362367.767732125</v>
      </c>
      <c r="I26" s="12">
        <f>VLOOKUP('Monthly Data'!$B26,CDM!$P$4:$V$15,3,FALSE)/12</f>
        <v>172534.64775562403</v>
      </c>
      <c r="J26" s="12">
        <f t="shared" si="3"/>
        <v>15534902.41548775</v>
      </c>
      <c r="K26" s="11">
        <v>3940</v>
      </c>
      <c r="L26" s="2">
        <v>35662398.016608715</v>
      </c>
      <c r="M26" s="12">
        <f>VLOOKUP('Monthly Data'!$B26,CDM!$P$4:$V$15,4,FALSE)/12</f>
        <v>319971.69456372561</v>
      </c>
      <c r="N26" s="12">
        <f t="shared" si="4"/>
        <v>35982369.711172439</v>
      </c>
      <c r="O26" s="2">
        <v>84771.87</v>
      </c>
      <c r="P26" s="12">
        <f>VLOOKUP('Monthly Data'!$B26,CDM!$P$21:$S$32,2,FALSE)/12</f>
        <v>93.740744903905536</v>
      </c>
      <c r="Q26" s="12">
        <f t="shared" si="5"/>
        <v>84865.610744903897</v>
      </c>
      <c r="R26" s="11">
        <v>529</v>
      </c>
      <c r="S26" s="2">
        <v>928466.81571198197</v>
      </c>
      <c r="T26" s="12">
        <f>VLOOKUP('Monthly Data'!$B26,CDM!$P$4:$V$15,7,FALSE)/12</f>
        <v>0</v>
      </c>
      <c r="U26" s="12">
        <f t="shared" si="6"/>
        <v>928466.81571198197</v>
      </c>
      <c r="V26" s="13">
        <v>2009.8700000000001</v>
      </c>
      <c r="W26" s="12">
        <f>VLOOKUP('Monthly Data'!$B26,CDM!$P$21:$S$32,4,FALSE)/12</f>
        <v>0</v>
      </c>
      <c r="X26" s="12">
        <f t="shared" si="7"/>
        <v>2009.8700000000001</v>
      </c>
      <c r="Y26" s="11">
        <v>9566</v>
      </c>
      <c r="Z26" s="2">
        <v>38923.209166666667</v>
      </c>
      <c r="AA26" s="12">
        <f>VLOOKUP('Monthly Data'!$B26,CDM!$P$4:$V$15,6,FALSE)/12</f>
        <v>0</v>
      </c>
      <c r="AB26" s="12">
        <f t="shared" si="8"/>
        <v>38923.209166666667</v>
      </c>
      <c r="AC26" s="2">
        <v>107.25</v>
      </c>
      <c r="AD26" s="12">
        <f>VLOOKUP('Monthly Data'!$B26,CDM!$P$21:$S$32,3,FALSE)/12</f>
        <v>0</v>
      </c>
      <c r="AE26" s="12">
        <f t="shared" si="9"/>
        <v>107.25</v>
      </c>
      <c r="AF26" s="212">
        <v>436</v>
      </c>
      <c r="AG26" s="2">
        <v>192533.95416666669</v>
      </c>
      <c r="AH26" s="1">
        <v>352</v>
      </c>
      <c r="AI26" s="1">
        <f>Weather!C146</f>
        <v>1005.0999999999999</v>
      </c>
      <c r="AJ26" s="1">
        <f>Weather!D146</f>
        <v>0</v>
      </c>
      <c r="AK26" s="1">
        <f>Weather!E146</f>
        <v>28</v>
      </c>
      <c r="AL26" s="1">
        <f>Weather!F146</f>
        <v>447.5</v>
      </c>
      <c r="AM26" s="1">
        <f t="shared" si="10"/>
        <v>1010226.0099999998</v>
      </c>
      <c r="AN26" s="126">
        <f t="shared" si="11"/>
        <v>0</v>
      </c>
      <c r="AO26" s="1">
        <f>Weather!G146</f>
        <v>943.1</v>
      </c>
      <c r="AP26" s="1">
        <f>Weather!H146</f>
        <v>0</v>
      </c>
      <c r="AQ26" s="1">
        <f t="shared" si="12"/>
        <v>889437.61</v>
      </c>
      <c r="AR26" s="1">
        <f t="shared" si="13"/>
        <v>0</v>
      </c>
      <c r="AS26" s="1">
        <f>Weather!I146</f>
        <v>757.1</v>
      </c>
      <c r="AT26" s="1">
        <f>Weather!J146</f>
        <v>0</v>
      </c>
      <c r="AU26" s="1">
        <f>Weather!K146</f>
        <v>819.1</v>
      </c>
      <c r="AV26" s="1">
        <f>Weather!L146</f>
        <v>0</v>
      </c>
      <c r="AW26" s="1">
        <f>Weather!M146</f>
        <v>881.1</v>
      </c>
      <c r="AX26" s="1">
        <f>Weather!N146</f>
        <v>0</v>
      </c>
      <c r="AY26" s="1">
        <f>Weather!O146</f>
        <v>0</v>
      </c>
      <c r="AZ26" s="1">
        <f>Weather!P146</f>
        <v>-14.422580645161293</v>
      </c>
      <c r="BA26" s="1">
        <f>Economic!C26</f>
        <v>6571.2</v>
      </c>
      <c r="BB26" s="1">
        <f>Economic!D26</f>
        <v>81.3</v>
      </c>
      <c r="BC26" s="1">
        <f>Economic!E26</f>
        <v>261</v>
      </c>
      <c r="BD26" s="1">
        <f>Economic!F26</f>
        <v>625936.9</v>
      </c>
      <c r="BE26" s="1">
        <f>Economic!G26</f>
        <v>6200.4</v>
      </c>
      <c r="BF26" s="1">
        <f>Economic!H26</f>
        <v>6606.3</v>
      </c>
      <c r="BG26" s="1">
        <f>Economic!I26</f>
        <v>81.7</v>
      </c>
      <c r="BH26" s="1">
        <v>25</v>
      </c>
      <c r="BI26" s="1">
        <v>1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>
        <v>31</v>
      </c>
      <c r="CB26">
        <v>20</v>
      </c>
      <c r="CC26" s="137">
        <f t="shared" si="14"/>
        <v>1698968.303010433</v>
      </c>
      <c r="CD26" s="137">
        <f t="shared" si="15"/>
        <v>495560.25057200401</v>
      </c>
      <c r="CE26" s="137">
        <f t="shared" si="16"/>
        <v>1160721.6035862076</v>
      </c>
      <c r="CF26" s="1">
        <v>0</v>
      </c>
    </row>
    <row r="27" spans="1:84" x14ac:dyDescent="0.2">
      <c r="A27" s="3">
        <v>40575</v>
      </c>
      <c r="B27" s="4">
        <f t="shared" si="0"/>
        <v>2011</v>
      </c>
      <c r="C27" s="4">
        <f t="shared" si="1"/>
        <v>2</v>
      </c>
      <c r="D27" s="2">
        <v>39446237.860936537</v>
      </c>
      <c r="E27" s="12">
        <f>VLOOKUP('Monthly Data'!$B27,CDM!$P$4:$V$15,2,FALSE)/12</f>
        <v>213398.07284715012</v>
      </c>
      <c r="F27" s="12">
        <f t="shared" si="2"/>
        <v>39659635.933783688</v>
      </c>
      <c r="G27" s="11">
        <v>42279</v>
      </c>
      <c r="H27" s="2">
        <v>12140838.79953805</v>
      </c>
      <c r="I27" s="12">
        <f>VLOOKUP('Monthly Data'!$B27,CDM!$P$4:$V$15,3,FALSE)/12</f>
        <v>172534.64775562403</v>
      </c>
      <c r="J27" s="12">
        <f t="shared" si="3"/>
        <v>12313373.447293675</v>
      </c>
      <c r="K27" s="11">
        <v>3940</v>
      </c>
      <c r="L27" s="2">
        <v>37508267.311465755</v>
      </c>
      <c r="M27" s="12">
        <f>VLOOKUP('Monthly Data'!$B27,CDM!$P$4:$V$15,4,FALSE)/12</f>
        <v>319971.69456372561</v>
      </c>
      <c r="N27" s="12">
        <f t="shared" si="4"/>
        <v>37828239.006029479</v>
      </c>
      <c r="O27" s="2">
        <v>85957.46</v>
      </c>
      <c r="P27" s="12">
        <f>VLOOKUP('Monthly Data'!$B27,CDM!$P$21:$S$32,2,FALSE)/12</f>
        <v>93.740744903905536</v>
      </c>
      <c r="Q27" s="12">
        <f t="shared" si="5"/>
        <v>86051.200744903908</v>
      </c>
      <c r="R27" s="11">
        <v>529</v>
      </c>
      <c r="S27" s="2">
        <v>769915.26873753057</v>
      </c>
      <c r="T27" s="12">
        <f>VLOOKUP('Monthly Data'!$B27,CDM!$P$4:$V$15,7,FALSE)/12</f>
        <v>0</v>
      </c>
      <c r="U27" s="12">
        <f t="shared" si="6"/>
        <v>769915.26873753057</v>
      </c>
      <c r="V27" s="13">
        <v>2009.75</v>
      </c>
      <c r="W27" s="12">
        <f>VLOOKUP('Monthly Data'!$B27,CDM!$P$21:$S$32,4,FALSE)/12</f>
        <v>0</v>
      </c>
      <c r="X27" s="12">
        <f t="shared" si="7"/>
        <v>2009.75</v>
      </c>
      <c r="Y27" s="11">
        <v>9566</v>
      </c>
      <c r="Z27" s="2">
        <v>38923.209166666667</v>
      </c>
      <c r="AA27" s="12">
        <f>VLOOKUP('Monthly Data'!$B27,CDM!$P$4:$V$15,6,FALSE)/12</f>
        <v>0</v>
      </c>
      <c r="AB27" s="12">
        <f t="shared" si="8"/>
        <v>38923.209166666667</v>
      </c>
      <c r="AC27" s="2">
        <v>107.25</v>
      </c>
      <c r="AD27" s="12">
        <f>VLOOKUP('Monthly Data'!$B27,CDM!$P$21:$S$32,3,FALSE)/12</f>
        <v>0</v>
      </c>
      <c r="AE27" s="12">
        <f t="shared" si="9"/>
        <v>107.25</v>
      </c>
      <c r="AF27" s="212">
        <v>436</v>
      </c>
      <c r="AG27" s="2">
        <v>192533.95416666669</v>
      </c>
      <c r="AH27" s="1">
        <v>352</v>
      </c>
      <c r="AI27" s="1">
        <f>Weather!C147</f>
        <v>797.2</v>
      </c>
      <c r="AJ27" s="1">
        <f>Weather!D147</f>
        <v>0</v>
      </c>
      <c r="AK27" s="1">
        <f>Weather!E147</f>
        <v>25</v>
      </c>
      <c r="AL27" s="1">
        <f>Weather!F147</f>
        <v>293.89999999999998</v>
      </c>
      <c r="AM27" s="1">
        <f t="shared" si="10"/>
        <v>635527.84000000008</v>
      </c>
      <c r="AN27" s="126">
        <f t="shared" si="11"/>
        <v>0</v>
      </c>
      <c r="AO27" s="1">
        <f>Weather!G147</f>
        <v>741.2</v>
      </c>
      <c r="AP27" s="1">
        <f>Weather!H147</f>
        <v>0</v>
      </c>
      <c r="AQ27" s="1">
        <f t="shared" si="12"/>
        <v>549377.44000000006</v>
      </c>
      <c r="AR27" s="1">
        <f t="shared" si="13"/>
        <v>0</v>
      </c>
      <c r="AS27" s="1">
        <f>Weather!I147</f>
        <v>573.20000000000005</v>
      </c>
      <c r="AT27" s="1">
        <f>Weather!J147</f>
        <v>0</v>
      </c>
      <c r="AU27" s="1">
        <f>Weather!K147</f>
        <v>629.20000000000005</v>
      </c>
      <c r="AV27" s="1">
        <f>Weather!L147</f>
        <v>0</v>
      </c>
      <c r="AW27" s="1">
        <f>Weather!M147</f>
        <v>685.2</v>
      </c>
      <c r="AX27" s="1">
        <f>Weather!N147</f>
        <v>0</v>
      </c>
      <c r="AY27" s="1">
        <f>Weather!O147</f>
        <v>0</v>
      </c>
      <c r="AZ27" s="1">
        <f>Weather!P147</f>
        <v>-10.471428571428572</v>
      </c>
      <c r="BA27" s="1">
        <f>Economic!C27</f>
        <v>6548.1</v>
      </c>
      <c r="BB27" s="1">
        <f>Economic!D27</f>
        <v>80.400000000000006</v>
      </c>
      <c r="BC27" s="1">
        <f>Economic!E27</f>
        <v>261</v>
      </c>
      <c r="BD27" s="1">
        <f>Economic!F27</f>
        <v>625936.9</v>
      </c>
      <c r="BE27" s="1">
        <f>Economic!G27</f>
        <v>6200.4</v>
      </c>
      <c r="BF27" s="1">
        <f>Economic!H27</f>
        <v>6619.5</v>
      </c>
      <c r="BG27" s="1">
        <f>Economic!I27</f>
        <v>82.1</v>
      </c>
      <c r="BH27" s="1">
        <v>26</v>
      </c>
      <c r="BI27" s="1">
        <v>0</v>
      </c>
      <c r="BJ27" s="1">
        <v>1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>
        <v>28</v>
      </c>
      <c r="CB27">
        <v>19</v>
      </c>
      <c r="CC27" s="137">
        <f t="shared" si="14"/>
        <v>1416415.5690637031</v>
      </c>
      <c r="CD27" s="137">
        <f t="shared" si="15"/>
        <v>433601.38569778751</v>
      </c>
      <c r="CE27" s="137">
        <f t="shared" si="16"/>
        <v>1351008.5359296242</v>
      </c>
      <c r="CF27" s="1">
        <v>0</v>
      </c>
    </row>
    <row r="28" spans="1:84" x14ac:dyDescent="0.2">
      <c r="A28" s="3">
        <v>40603</v>
      </c>
      <c r="B28" s="4">
        <f t="shared" si="0"/>
        <v>2011</v>
      </c>
      <c r="C28" s="4">
        <f t="shared" si="1"/>
        <v>3</v>
      </c>
      <c r="D28" s="2">
        <v>41240832.873681232</v>
      </c>
      <c r="E28" s="12">
        <f>VLOOKUP('Monthly Data'!$B28,CDM!$P$4:$V$15,2,FALSE)/12</f>
        <v>213398.07284715012</v>
      </c>
      <c r="F28" s="12">
        <f t="shared" si="2"/>
        <v>41454230.946528383</v>
      </c>
      <c r="G28" s="12">
        <v>42279</v>
      </c>
      <c r="H28" s="2">
        <v>13636581.715665109</v>
      </c>
      <c r="I28" s="12">
        <f>VLOOKUP('Monthly Data'!$B28,CDM!$P$4:$V$15,3,FALSE)/12</f>
        <v>172534.64775562403</v>
      </c>
      <c r="J28" s="12">
        <f t="shared" si="3"/>
        <v>13809116.363420734</v>
      </c>
      <c r="K28" s="12">
        <v>3940</v>
      </c>
      <c r="L28" s="2">
        <v>34565510.86899212</v>
      </c>
      <c r="M28" s="12">
        <f>VLOOKUP('Monthly Data'!$B28,CDM!$P$4:$V$15,4,FALSE)/12</f>
        <v>319971.69456372561</v>
      </c>
      <c r="N28" s="12">
        <f t="shared" si="4"/>
        <v>34885482.563555844</v>
      </c>
      <c r="O28" s="2">
        <v>81159.360000000001</v>
      </c>
      <c r="P28" s="12">
        <f>VLOOKUP('Monthly Data'!$B28,CDM!$P$21:$S$32,2,FALSE)/12</f>
        <v>93.740744903905536</v>
      </c>
      <c r="Q28" s="12">
        <f t="shared" si="5"/>
        <v>81253.100744903903</v>
      </c>
      <c r="R28" s="12">
        <v>529</v>
      </c>
      <c r="S28" s="2">
        <v>753440.49149805005</v>
      </c>
      <c r="T28" s="12">
        <f>VLOOKUP('Monthly Data'!$B28,CDM!$P$4:$V$15,7,FALSE)/12</f>
        <v>0</v>
      </c>
      <c r="U28" s="12">
        <f t="shared" si="6"/>
        <v>753440.49149805005</v>
      </c>
      <c r="V28" s="13">
        <v>2012.25</v>
      </c>
      <c r="W28" s="12">
        <f>VLOOKUP('Monthly Data'!$B28,CDM!$P$21:$S$32,4,FALSE)/12</f>
        <v>0</v>
      </c>
      <c r="X28" s="12">
        <f t="shared" si="7"/>
        <v>2012.25</v>
      </c>
      <c r="Y28" s="12">
        <v>9566</v>
      </c>
      <c r="Z28" s="2">
        <v>38923.209166666667</v>
      </c>
      <c r="AA28" s="12">
        <f>VLOOKUP('Monthly Data'!$B28,CDM!$P$4:$V$15,6,FALSE)/12</f>
        <v>0</v>
      </c>
      <c r="AB28" s="12">
        <f t="shared" si="8"/>
        <v>38923.209166666667</v>
      </c>
      <c r="AC28" s="2">
        <v>107.25</v>
      </c>
      <c r="AD28" s="12">
        <f>VLOOKUP('Monthly Data'!$B28,CDM!$P$21:$S$32,3,FALSE)/12</f>
        <v>0</v>
      </c>
      <c r="AE28" s="12">
        <f t="shared" si="9"/>
        <v>107.25</v>
      </c>
      <c r="AF28" s="212">
        <v>436</v>
      </c>
      <c r="AG28" s="2">
        <v>192533.95416666669</v>
      </c>
      <c r="AH28" s="5">
        <v>352</v>
      </c>
      <c r="AI28" s="1">
        <f>Weather!C148</f>
        <v>752.70000000000016</v>
      </c>
      <c r="AJ28" s="1">
        <f>Weather!D148</f>
        <v>0</v>
      </c>
      <c r="AK28" s="1">
        <f>Weather!E148</f>
        <v>26</v>
      </c>
      <c r="AL28" s="1">
        <f>Weather!F148</f>
        <v>201.29999999999998</v>
      </c>
      <c r="AM28" s="1">
        <f t="shared" si="10"/>
        <v>566557.29000000027</v>
      </c>
      <c r="AN28" s="126">
        <f t="shared" si="11"/>
        <v>0</v>
      </c>
      <c r="AO28" s="1">
        <f>Weather!G148</f>
        <v>690.70000000000027</v>
      </c>
      <c r="AP28" s="1">
        <f>Weather!H148</f>
        <v>0</v>
      </c>
      <c r="AQ28" s="1">
        <f t="shared" si="12"/>
        <v>477066.4900000004</v>
      </c>
      <c r="AR28" s="1">
        <f t="shared" si="13"/>
        <v>0</v>
      </c>
      <c r="AS28" s="1">
        <f>Weather!I148</f>
        <v>504.70000000000005</v>
      </c>
      <c r="AT28" s="1">
        <f>Weather!J148</f>
        <v>0</v>
      </c>
      <c r="AU28" s="1">
        <f>Weather!K148</f>
        <v>566.70000000000027</v>
      </c>
      <c r="AV28" s="1">
        <f>Weather!L148</f>
        <v>0</v>
      </c>
      <c r="AW28" s="1">
        <f>Weather!M148</f>
        <v>628.70000000000027</v>
      </c>
      <c r="AX28" s="1">
        <f>Weather!N148</f>
        <v>0</v>
      </c>
      <c r="AY28" s="1">
        <f>Weather!O148</f>
        <v>0</v>
      </c>
      <c r="AZ28" s="1">
        <f>Weather!P148</f>
        <v>-6.2806451612903222</v>
      </c>
      <c r="BA28" s="1">
        <f>Economic!C28</f>
        <v>6523.7</v>
      </c>
      <c r="BB28" s="1">
        <f>Economic!D28</f>
        <v>79.7</v>
      </c>
      <c r="BC28" s="1">
        <f>Economic!E28</f>
        <v>261</v>
      </c>
      <c r="BD28" s="1">
        <f>Economic!F28</f>
        <v>625936.9</v>
      </c>
      <c r="BE28" s="1">
        <f>Economic!G28</f>
        <v>6200.4</v>
      </c>
      <c r="BF28" s="1">
        <f>Economic!H28</f>
        <v>6628.6</v>
      </c>
      <c r="BG28" s="1">
        <f>Economic!I28</f>
        <v>82</v>
      </c>
      <c r="BH28" s="1">
        <v>27</v>
      </c>
      <c r="BI28" s="1">
        <v>0</v>
      </c>
      <c r="BJ28" s="1">
        <v>0</v>
      </c>
      <c r="BK28" s="1">
        <v>1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1</v>
      </c>
      <c r="BV28" s="1">
        <v>0</v>
      </c>
      <c r="BW28" s="1">
        <v>1</v>
      </c>
      <c r="BX28" s="1">
        <v>0</v>
      </c>
      <c r="BY28" s="1">
        <v>0</v>
      </c>
      <c r="BZ28" s="1">
        <v>0</v>
      </c>
      <c r="CA28">
        <v>31</v>
      </c>
      <c r="CB28">
        <v>23</v>
      </c>
      <c r="CC28" s="137">
        <f t="shared" si="14"/>
        <v>1337233.2563396252</v>
      </c>
      <c r="CD28" s="137">
        <f t="shared" si="15"/>
        <v>439889.73276339064</v>
      </c>
      <c r="CE28" s="137">
        <f t="shared" si="16"/>
        <v>1125338.1472114788</v>
      </c>
      <c r="CF28" s="1">
        <v>0</v>
      </c>
    </row>
    <row r="29" spans="1:84" x14ac:dyDescent="0.2">
      <c r="A29" s="3">
        <v>40634</v>
      </c>
      <c r="B29" s="4">
        <f t="shared" si="0"/>
        <v>2011</v>
      </c>
      <c r="C29" s="4">
        <f t="shared" si="1"/>
        <v>4</v>
      </c>
      <c r="D29" s="2">
        <v>30923899.423494764</v>
      </c>
      <c r="E29" s="12">
        <f>VLOOKUP('Monthly Data'!$B29,CDM!$P$4:$V$15,2,FALSE)/12</f>
        <v>213398.07284715012</v>
      </c>
      <c r="F29" s="12">
        <f t="shared" si="2"/>
        <v>31137297.496341914</v>
      </c>
      <c r="G29" s="11">
        <v>42279</v>
      </c>
      <c r="H29" s="2">
        <v>11153797.338759683</v>
      </c>
      <c r="I29" s="12">
        <f>VLOOKUP('Monthly Data'!$B29,CDM!$P$4:$V$15,3,FALSE)/12</f>
        <v>172534.64775562403</v>
      </c>
      <c r="J29" s="12">
        <f t="shared" si="3"/>
        <v>11326331.986515308</v>
      </c>
      <c r="K29" s="11">
        <v>3940</v>
      </c>
      <c r="L29" s="2">
        <v>31027696.269299895</v>
      </c>
      <c r="M29" s="12">
        <f>VLOOKUP('Monthly Data'!$B29,CDM!$P$4:$V$15,4,FALSE)/12</f>
        <v>319971.69456372561</v>
      </c>
      <c r="N29" s="12">
        <f t="shared" si="4"/>
        <v>31347667.963863619</v>
      </c>
      <c r="O29" s="2">
        <v>78770.8</v>
      </c>
      <c r="P29" s="12">
        <f>VLOOKUP('Monthly Data'!$B29,CDM!$P$21:$S$32,2,FALSE)/12</f>
        <v>93.740744903905536</v>
      </c>
      <c r="Q29" s="12">
        <f t="shared" si="5"/>
        <v>78864.540744903905</v>
      </c>
      <c r="R29" s="11">
        <v>529</v>
      </c>
      <c r="S29" s="2">
        <v>628743.14372565551</v>
      </c>
      <c r="T29" s="12">
        <f>VLOOKUP('Monthly Data'!$B29,CDM!$P$4:$V$15,7,FALSE)/12</f>
        <v>0</v>
      </c>
      <c r="U29" s="12">
        <f t="shared" si="6"/>
        <v>628743.14372565551</v>
      </c>
      <c r="V29" s="13">
        <v>2013.02</v>
      </c>
      <c r="W29" s="12">
        <f>VLOOKUP('Monthly Data'!$B29,CDM!$P$21:$S$32,4,FALSE)/12</f>
        <v>0</v>
      </c>
      <c r="X29" s="12">
        <f t="shared" si="7"/>
        <v>2013.02</v>
      </c>
      <c r="Y29" s="11">
        <v>9566</v>
      </c>
      <c r="Z29" s="2">
        <v>38923.209166666667</v>
      </c>
      <c r="AA29" s="12">
        <f>VLOOKUP('Monthly Data'!$B29,CDM!$P$4:$V$15,6,FALSE)/12</f>
        <v>0</v>
      </c>
      <c r="AB29" s="12">
        <f t="shared" si="8"/>
        <v>38923.209166666667</v>
      </c>
      <c r="AC29" s="2">
        <v>107.25</v>
      </c>
      <c r="AD29" s="12">
        <f>VLOOKUP('Monthly Data'!$B29,CDM!$P$21:$S$32,3,FALSE)/12</f>
        <v>0</v>
      </c>
      <c r="AE29" s="12">
        <f t="shared" si="9"/>
        <v>107.25</v>
      </c>
      <c r="AF29" s="212">
        <v>436</v>
      </c>
      <c r="AG29" s="2">
        <v>192533.95416666669</v>
      </c>
      <c r="AH29" s="1">
        <v>352</v>
      </c>
      <c r="AI29" s="1">
        <f>Weather!C149</f>
        <v>452.99999999999994</v>
      </c>
      <c r="AJ29" s="1">
        <f>Weather!D149</f>
        <v>0</v>
      </c>
      <c r="AK29" s="1">
        <f>Weather!E149</f>
        <v>2</v>
      </c>
      <c r="AL29" s="1">
        <f>Weather!F149</f>
        <v>12.399999999999995</v>
      </c>
      <c r="AM29" s="1">
        <f t="shared" si="10"/>
        <v>205208.99999999994</v>
      </c>
      <c r="AN29" s="126">
        <f t="shared" si="11"/>
        <v>0</v>
      </c>
      <c r="AO29" s="1">
        <f>Weather!G149</f>
        <v>392.99999999999994</v>
      </c>
      <c r="AP29" s="1">
        <f>Weather!H149</f>
        <v>0</v>
      </c>
      <c r="AQ29" s="1">
        <f t="shared" si="12"/>
        <v>154448.99999999994</v>
      </c>
      <c r="AR29" s="1">
        <f t="shared" si="13"/>
        <v>0</v>
      </c>
      <c r="AS29" s="1">
        <f>Weather!I149</f>
        <v>213.00000000000006</v>
      </c>
      <c r="AT29" s="1">
        <f>Weather!J149</f>
        <v>0</v>
      </c>
      <c r="AU29" s="1">
        <f>Weather!K149</f>
        <v>273.00000000000006</v>
      </c>
      <c r="AV29" s="1">
        <f>Weather!L149</f>
        <v>0</v>
      </c>
      <c r="AW29" s="1">
        <f>Weather!M149</f>
        <v>333</v>
      </c>
      <c r="AX29" s="1">
        <f>Weather!N149</f>
        <v>0</v>
      </c>
      <c r="AY29" s="1">
        <f>Weather!O149</f>
        <v>0</v>
      </c>
      <c r="AZ29" s="1">
        <f>Weather!P149</f>
        <v>2.9</v>
      </c>
      <c r="BA29" s="1">
        <f>Economic!C29</f>
        <v>6550</v>
      </c>
      <c r="BB29" s="1">
        <f>Economic!D29</f>
        <v>79.7</v>
      </c>
      <c r="BC29" s="1">
        <f>Economic!E29</f>
        <v>261</v>
      </c>
      <c r="BD29" s="1">
        <f>Economic!F29</f>
        <v>625936.9</v>
      </c>
      <c r="BE29" s="1">
        <f>Economic!G29</f>
        <v>6200.4</v>
      </c>
      <c r="BF29" s="1">
        <f>Economic!H29</f>
        <v>6635.5</v>
      </c>
      <c r="BG29" s="1">
        <f>Economic!I29</f>
        <v>81.599999999999994</v>
      </c>
      <c r="BH29" s="1">
        <v>28</v>
      </c>
      <c r="BI29" s="1">
        <v>0</v>
      </c>
      <c r="BJ29" s="1">
        <v>0</v>
      </c>
      <c r="BK29" s="1">
        <v>0</v>
      </c>
      <c r="BL29" s="1">
        <v>1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1</v>
      </c>
      <c r="BV29" s="1">
        <v>0</v>
      </c>
      <c r="BW29" s="1">
        <v>1</v>
      </c>
      <c r="BX29" s="1">
        <v>1</v>
      </c>
      <c r="BY29" s="1">
        <v>0</v>
      </c>
      <c r="BZ29" s="1">
        <v>1</v>
      </c>
      <c r="CA29">
        <v>30</v>
      </c>
      <c r="CB29">
        <v>19</v>
      </c>
      <c r="CC29" s="137">
        <f t="shared" si="14"/>
        <v>1037909.9165447304</v>
      </c>
      <c r="CD29" s="137">
        <f t="shared" si="15"/>
        <v>371793.24462532275</v>
      </c>
      <c r="CE29" s="137">
        <f t="shared" si="16"/>
        <v>1044922.2654621206</v>
      </c>
      <c r="CF29" s="1">
        <v>0</v>
      </c>
    </row>
    <row r="30" spans="1:84" x14ac:dyDescent="0.2">
      <c r="A30" s="3">
        <v>40664</v>
      </c>
      <c r="B30" s="4">
        <f t="shared" si="0"/>
        <v>2011</v>
      </c>
      <c r="C30" s="4">
        <f t="shared" si="1"/>
        <v>5</v>
      </c>
      <c r="D30" s="2">
        <v>25333203.430513769</v>
      </c>
      <c r="E30" s="12">
        <f>VLOOKUP('Monthly Data'!$B30,CDM!$P$4:$V$15,2,FALSE)/12</f>
        <v>213398.07284715012</v>
      </c>
      <c r="F30" s="12">
        <f t="shared" si="2"/>
        <v>25546601.50336092</v>
      </c>
      <c r="G30" s="11">
        <v>42279</v>
      </c>
      <c r="H30" s="2">
        <v>10398303.040052369</v>
      </c>
      <c r="I30" s="12">
        <f>VLOOKUP('Monthly Data'!$B30,CDM!$P$4:$V$15,3,FALSE)/12</f>
        <v>172534.64775562403</v>
      </c>
      <c r="J30" s="12">
        <f t="shared" si="3"/>
        <v>10570837.687807994</v>
      </c>
      <c r="K30" s="11">
        <v>3940</v>
      </c>
      <c r="L30" s="2">
        <v>29252031.353753202</v>
      </c>
      <c r="M30" s="12">
        <f>VLOOKUP('Monthly Data'!$B30,CDM!$P$4:$V$15,4,FALSE)/12</f>
        <v>319971.69456372561</v>
      </c>
      <c r="N30" s="12">
        <f t="shared" si="4"/>
        <v>29572003.048316926</v>
      </c>
      <c r="O30" s="2">
        <v>78903.710000000006</v>
      </c>
      <c r="P30" s="12">
        <f>VLOOKUP('Monthly Data'!$B30,CDM!$P$21:$S$32,2,FALSE)/12</f>
        <v>93.740744903905536</v>
      </c>
      <c r="Q30" s="12">
        <f t="shared" si="5"/>
        <v>78997.450744903908</v>
      </c>
      <c r="R30" s="11">
        <v>529</v>
      </c>
      <c r="S30" s="2">
        <v>560501.96048257034</v>
      </c>
      <c r="T30" s="12">
        <f>VLOOKUP('Monthly Data'!$B30,CDM!$P$4:$V$15,7,FALSE)/12</f>
        <v>0</v>
      </c>
      <c r="U30" s="12">
        <f t="shared" si="6"/>
        <v>560501.96048257034</v>
      </c>
      <c r="V30" s="13">
        <v>2013.01</v>
      </c>
      <c r="W30" s="12">
        <f>VLOOKUP('Monthly Data'!$B30,CDM!$P$21:$S$32,4,FALSE)/12</f>
        <v>0</v>
      </c>
      <c r="X30" s="12">
        <f t="shared" si="7"/>
        <v>2013.01</v>
      </c>
      <c r="Y30" s="11">
        <v>9566</v>
      </c>
      <c r="Z30" s="2">
        <v>38923.209166666667</v>
      </c>
      <c r="AA30" s="12">
        <f>VLOOKUP('Monthly Data'!$B30,CDM!$P$4:$V$15,6,FALSE)/12</f>
        <v>0</v>
      </c>
      <c r="AB30" s="12">
        <f t="shared" si="8"/>
        <v>38923.209166666667</v>
      </c>
      <c r="AC30" s="2">
        <v>107.25</v>
      </c>
      <c r="AD30" s="12">
        <f>VLOOKUP('Monthly Data'!$B30,CDM!$P$21:$S$32,3,FALSE)/12</f>
        <v>0</v>
      </c>
      <c r="AE30" s="12">
        <f t="shared" si="9"/>
        <v>107.25</v>
      </c>
      <c r="AF30" s="212">
        <v>436</v>
      </c>
      <c r="AG30" s="2">
        <v>192533.95416666669</v>
      </c>
      <c r="AH30" s="1">
        <v>352</v>
      </c>
      <c r="AI30" s="1">
        <f>Weather!C150</f>
        <v>187.89999999999998</v>
      </c>
      <c r="AJ30" s="1">
        <f>Weather!D150</f>
        <v>4.9000000000000004</v>
      </c>
      <c r="AK30" s="1">
        <f>Weather!E150</f>
        <v>0</v>
      </c>
      <c r="AL30" s="1">
        <f>Weather!F150</f>
        <v>0</v>
      </c>
      <c r="AM30" s="1">
        <f t="shared" si="10"/>
        <v>35306.409999999989</v>
      </c>
      <c r="AN30" s="126">
        <f t="shared" si="11"/>
        <v>24.010000000000005</v>
      </c>
      <c r="AO30" s="1">
        <f>Weather!G150</f>
        <v>135.6</v>
      </c>
      <c r="AP30" s="1">
        <f>Weather!H150</f>
        <v>14.599999999999994</v>
      </c>
      <c r="AQ30" s="1">
        <f t="shared" si="12"/>
        <v>18387.359999999997</v>
      </c>
      <c r="AR30" s="1">
        <f t="shared" si="13"/>
        <v>213.15999999999983</v>
      </c>
      <c r="AS30" s="1">
        <f>Weather!I150</f>
        <v>28.1</v>
      </c>
      <c r="AT30" s="1">
        <f>Weather!J150</f>
        <v>93.1</v>
      </c>
      <c r="AU30" s="1">
        <f>Weather!K150</f>
        <v>57.399999999999991</v>
      </c>
      <c r="AV30" s="1">
        <f>Weather!L150</f>
        <v>60.399999999999991</v>
      </c>
      <c r="AW30" s="1">
        <f>Weather!M150</f>
        <v>93.199999999999989</v>
      </c>
      <c r="AX30" s="1">
        <f>Weather!N150</f>
        <v>34.199999999999996</v>
      </c>
      <c r="AY30" s="1">
        <f>Weather!O150</f>
        <v>1.5</v>
      </c>
      <c r="AZ30" s="1">
        <f>Weather!P150</f>
        <v>12.096774193548386</v>
      </c>
      <c r="BA30" s="1">
        <f>Economic!C30</f>
        <v>6612</v>
      </c>
      <c r="BB30" s="1">
        <f>Economic!D30</f>
        <v>80.599999999999994</v>
      </c>
      <c r="BC30" s="1">
        <f>Economic!E30</f>
        <v>261</v>
      </c>
      <c r="BD30" s="1">
        <f>Economic!F30</f>
        <v>625936.9</v>
      </c>
      <c r="BE30" s="1">
        <f>Economic!G30</f>
        <v>6200.4</v>
      </c>
      <c r="BF30" s="1">
        <f>Economic!H30</f>
        <v>6645.8</v>
      </c>
      <c r="BG30" s="1">
        <f>Economic!I30</f>
        <v>80.8</v>
      </c>
      <c r="BH30" s="1">
        <v>29</v>
      </c>
      <c r="BI30" s="1">
        <v>0</v>
      </c>
      <c r="BJ30" s="1">
        <v>0</v>
      </c>
      <c r="BK30" s="1">
        <v>0</v>
      </c>
      <c r="BL30" s="1">
        <v>0</v>
      </c>
      <c r="BM30" s="1">
        <v>1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1</v>
      </c>
      <c r="BV30" s="1">
        <v>0</v>
      </c>
      <c r="BW30" s="1">
        <v>1</v>
      </c>
      <c r="BX30" s="1">
        <v>1</v>
      </c>
      <c r="BY30" s="1">
        <v>0</v>
      </c>
      <c r="BZ30" s="1">
        <v>1</v>
      </c>
      <c r="CA30">
        <v>31</v>
      </c>
      <c r="CB30">
        <v>21</v>
      </c>
      <c r="CC30" s="137">
        <f t="shared" si="14"/>
        <v>824083.91946325544</v>
      </c>
      <c r="CD30" s="137">
        <f t="shared" si="15"/>
        <v>335429.13032426999</v>
      </c>
      <c r="CE30" s="137">
        <f t="shared" si="16"/>
        <v>953935.5822037718</v>
      </c>
      <c r="CF30" s="1">
        <v>0</v>
      </c>
    </row>
    <row r="31" spans="1:84" x14ac:dyDescent="0.2">
      <c r="A31" s="3">
        <v>40695</v>
      </c>
      <c r="B31" s="4">
        <f t="shared" si="0"/>
        <v>2011</v>
      </c>
      <c r="C31" s="4">
        <f t="shared" si="1"/>
        <v>6</v>
      </c>
      <c r="D31" s="2">
        <v>23393882.981044419</v>
      </c>
      <c r="E31" s="12">
        <f>VLOOKUP('Monthly Data'!$B31,CDM!$P$4:$V$15,2,FALSE)/12</f>
        <v>213398.07284715012</v>
      </c>
      <c r="F31" s="12">
        <f t="shared" si="2"/>
        <v>23607281.053891569</v>
      </c>
      <c r="G31" s="12">
        <v>42279</v>
      </c>
      <c r="H31" s="2">
        <v>10966883.505706234</v>
      </c>
      <c r="I31" s="12">
        <f>VLOOKUP('Monthly Data'!$B31,CDM!$P$4:$V$15,3,FALSE)/12</f>
        <v>172534.64775562403</v>
      </c>
      <c r="J31" s="12">
        <f t="shared" si="3"/>
        <v>11139418.153461859</v>
      </c>
      <c r="K31" s="12">
        <v>3940</v>
      </c>
      <c r="L31" s="2">
        <v>29011847.934925426</v>
      </c>
      <c r="M31" s="12">
        <f>VLOOKUP('Monthly Data'!$B31,CDM!$P$4:$V$15,4,FALSE)/12</f>
        <v>319971.69456372561</v>
      </c>
      <c r="N31" s="12">
        <f t="shared" si="4"/>
        <v>29331819.62948915</v>
      </c>
      <c r="O31" s="2">
        <v>80395.709000000003</v>
      </c>
      <c r="P31" s="12">
        <f>VLOOKUP('Monthly Data'!$B31,CDM!$P$21:$S$32,2,FALSE)/12</f>
        <v>93.740744903905536</v>
      </c>
      <c r="Q31" s="12">
        <f t="shared" si="5"/>
        <v>80489.449744903905</v>
      </c>
      <c r="R31" s="12">
        <v>529</v>
      </c>
      <c r="S31" s="2">
        <v>497676.91070580622</v>
      </c>
      <c r="T31" s="12">
        <f>VLOOKUP('Monthly Data'!$B31,CDM!$P$4:$V$15,7,FALSE)/12</f>
        <v>0</v>
      </c>
      <c r="U31" s="12">
        <f t="shared" si="6"/>
        <v>497676.91070580622</v>
      </c>
      <c r="V31" s="13">
        <v>2013.14</v>
      </c>
      <c r="W31" s="12">
        <f>VLOOKUP('Monthly Data'!$B31,CDM!$P$21:$S$32,4,FALSE)/12</f>
        <v>0</v>
      </c>
      <c r="X31" s="12">
        <f t="shared" si="7"/>
        <v>2013.14</v>
      </c>
      <c r="Y31" s="12">
        <v>9566</v>
      </c>
      <c r="Z31" s="2">
        <v>38923.209166666667</v>
      </c>
      <c r="AA31" s="12">
        <f>VLOOKUP('Monthly Data'!$B31,CDM!$P$4:$V$15,6,FALSE)/12</f>
        <v>0</v>
      </c>
      <c r="AB31" s="12">
        <f t="shared" si="8"/>
        <v>38923.209166666667</v>
      </c>
      <c r="AC31" s="2">
        <v>107.25</v>
      </c>
      <c r="AD31" s="12">
        <f>VLOOKUP('Monthly Data'!$B31,CDM!$P$21:$S$32,3,FALSE)/12</f>
        <v>0</v>
      </c>
      <c r="AE31" s="12">
        <f t="shared" si="9"/>
        <v>107.25</v>
      </c>
      <c r="AF31" s="212">
        <v>436</v>
      </c>
      <c r="AG31" s="2">
        <v>192533.95416666669</v>
      </c>
      <c r="AH31" s="5">
        <v>352</v>
      </c>
      <c r="AI31" s="1">
        <f>Weather!C151</f>
        <v>61.5</v>
      </c>
      <c r="AJ31" s="1">
        <f>Weather!D151</f>
        <v>14.9</v>
      </c>
      <c r="AK31" s="1">
        <f>Weather!E151</f>
        <v>0</v>
      </c>
      <c r="AL31" s="1">
        <f>Weather!F151</f>
        <v>0</v>
      </c>
      <c r="AM31" s="1">
        <f t="shared" si="10"/>
        <v>3782.25</v>
      </c>
      <c r="AN31" s="126">
        <f t="shared" si="11"/>
        <v>222.01000000000002</v>
      </c>
      <c r="AO31" s="1">
        <f>Weather!G151</f>
        <v>30.500000000000007</v>
      </c>
      <c r="AP31" s="1">
        <f>Weather!H151</f>
        <v>43.900000000000006</v>
      </c>
      <c r="AQ31" s="1">
        <f t="shared" si="12"/>
        <v>930.25000000000045</v>
      </c>
      <c r="AR31" s="1">
        <f t="shared" si="13"/>
        <v>1927.2100000000005</v>
      </c>
      <c r="AS31" s="1">
        <f>Weather!I151</f>
        <v>9.9999999999999645E-2</v>
      </c>
      <c r="AT31" s="1">
        <f>Weather!J151</f>
        <v>193.50000000000003</v>
      </c>
      <c r="AU31" s="1">
        <f>Weather!K151</f>
        <v>3.3000000000000007</v>
      </c>
      <c r="AV31" s="1">
        <f>Weather!L151</f>
        <v>136.69999999999999</v>
      </c>
      <c r="AW31" s="1">
        <f>Weather!M151</f>
        <v>13.8</v>
      </c>
      <c r="AX31" s="1">
        <f>Weather!N151</f>
        <v>87.2</v>
      </c>
      <c r="AY31" s="1">
        <f>Weather!O151</f>
        <v>3.2000000000000028</v>
      </c>
      <c r="AZ31" s="1">
        <f>Weather!P151</f>
        <v>16.446666666666669</v>
      </c>
      <c r="BA31" s="1">
        <f>Economic!C31</f>
        <v>6706.8</v>
      </c>
      <c r="BB31" s="1">
        <f>Economic!D31</f>
        <v>82.1</v>
      </c>
      <c r="BC31" s="1">
        <f>Economic!E31</f>
        <v>261</v>
      </c>
      <c r="BD31" s="1">
        <f>Economic!F31</f>
        <v>625936.9</v>
      </c>
      <c r="BE31" s="1">
        <f>Economic!G31</f>
        <v>6200.4</v>
      </c>
      <c r="BF31" s="1">
        <f>Economic!H31</f>
        <v>6662</v>
      </c>
      <c r="BG31" s="1">
        <f>Economic!I31</f>
        <v>81</v>
      </c>
      <c r="BH31" s="1">
        <v>30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1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>
        <v>30</v>
      </c>
      <c r="CB31">
        <v>22</v>
      </c>
      <c r="CC31" s="137">
        <f t="shared" si="14"/>
        <v>786909.36846305232</v>
      </c>
      <c r="CD31" s="137">
        <f t="shared" si="15"/>
        <v>365562.78352354112</v>
      </c>
      <c r="CE31" s="137">
        <f t="shared" si="16"/>
        <v>977727.32098297169</v>
      </c>
      <c r="CF31" s="1">
        <v>0</v>
      </c>
    </row>
    <row r="32" spans="1:84" x14ac:dyDescent="0.2">
      <c r="A32" s="3">
        <v>40725</v>
      </c>
      <c r="B32" s="4">
        <f t="shared" si="0"/>
        <v>2011</v>
      </c>
      <c r="C32" s="4">
        <f t="shared" si="1"/>
        <v>7</v>
      </c>
      <c r="D32" s="2">
        <v>27460658.929336082</v>
      </c>
      <c r="E32" s="12">
        <f>VLOOKUP('Monthly Data'!$B32,CDM!$P$4:$V$15,2,FALSE)/12</f>
        <v>213398.07284715012</v>
      </c>
      <c r="F32" s="12">
        <f t="shared" si="2"/>
        <v>27674057.002183232</v>
      </c>
      <c r="G32" s="11">
        <v>42279</v>
      </c>
      <c r="H32" s="2">
        <v>12553625.222620843</v>
      </c>
      <c r="I32" s="12">
        <f>VLOOKUP('Monthly Data'!$B32,CDM!$P$4:$V$15,3,FALSE)/12</f>
        <v>172534.64775562403</v>
      </c>
      <c r="J32" s="12">
        <f t="shared" si="3"/>
        <v>12726159.870376468</v>
      </c>
      <c r="K32" s="11">
        <v>3940</v>
      </c>
      <c r="L32" s="2">
        <v>32539288.250586111</v>
      </c>
      <c r="M32" s="12">
        <f>VLOOKUP('Monthly Data'!$B32,CDM!$P$4:$V$15,4,FALSE)/12</f>
        <v>319971.69456372561</v>
      </c>
      <c r="N32" s="12">
        <f t="shared" si="4"/>
        <v>32859259.945149835</v>
      </c>
      <c r="O32" s="2">
        <v>77415.72</v>
      </c>
      <c r="P32" s="12">
        <f>VLOOKUP('Monthly Data'!$B32,CDM!$P$21:$S$32,2,FALSE)/12</f>
        <v>93.740744903905536</v>
      </c>
      <c r="Q32" s="12">
        <f t="shared" si="5"/>
        <v>77509.460744903903</v>
      </c>
      <c r="R32" s="11">
        <v>529</v>
      </c>
      <c r="S32" s="2">
        <v>542603.39165954327</v>
      </c>
      <c r="T32" s="12">
        <f>VLOOKUP('Monthly Data'!$B32,CDM!$P$4:$V$15,7,FALSE)/12</f>
        <v>0</v>
      </c>
      <c r="U32" s="12">
        <f t="shared" si="6"/>
        <v>542603.39165954327</v>
      </c>
      <c r="V32" s="13">
        <v>2012.96</v>
      </c>
      <c r="W32" s="12">
        <f>VLOOKUP('Monthly Data'!$B32,CDM!$P$21:$S$32,4,FALSE)/12</f>
        <v>0</v>
      </c>
      <c r="X32" s="12">
        <f t="shared" si="7"/>
        <v>2012.96</v>
      </c>
      <c r="Y32" s="11">
        <v>9566</v>
      </c>
      <c r="Z32" s="2">
        <v>38923.209166666667</v>
      </c>
      <c r="AA32" s="12">
        <f>VLOOKUP('Monthly Data'!$B32,CDM!$P$4:$V$15,6,FALSE)/12</f>
        <v>0</v>
      </c>
      <c r="AB32" s="12">
        <f t="shared" si="8"/>
        <v>38923.209166666667</v>
      </c>
      <c r="AC32" s="2">
        <v>107.25</v>
      </c>
      <c r="AD32" s="12">
        <f>VLOOKUP('Monthly Data'!$B32,CDM!$P$21:$S$32,3,FALSE)/12</f>
        <v>0</v>
      </c>
      <c r="AE32" s="12">
        <f t="shared" si="9"/>
        <v>107.25</v>
      </c>
      <c r="AF32" s="212">
        <v>436</v>
      </c>
      <c r="AG32" s="2">
        <v>192533.95416666669</v>
      </c>
      <c r="AH32" s="1">
        <v>352</v>
      </c>
      <c r="AI32" s="1">
        <f>Weather!C152</f>
        <v>2.4</v>
      </c>
      <c r="AJ32" s="1">
        <f>Weather!D152</f>
        <v>104.60000000000001</v>
      </c>
      <c r="AK32" s="1">
        <f>Weather!E152</f>
        <v>0</v>
      </c>
      <c r="AL32" s="1">
        <f>Weather!F152</f>
        <v>0</v>
      </c>
      <c r="AM32" s="1">
        <f t="shared" si="10"/>
        <v>5.76</v>
      </c>
      <c r="AN32" s="126">
        <f t="shared" si="11"/>
        <v>10941.160000000002</v>
      </c>
      <c r="AO32" s="1">
        <f>Weather!G152</f>
        <v>0.40000000000000036</v>
      </c>
      <c r="AP32" s="1">
        <f>Weather!H152</f>
        <v>164.6</v>
      </c>
      <c r="AQ32" s="1">
        <f t="shared" si="12"/>
        <v>0.16000000000000028</v>
      </c>
      <c r="AR32" s="1">
        <f t="shared" si="13"/>
        <v>27093.16</v>
      </c>
      <c r="AS32" s="1">
        <f>Weather!I152</f>
        <v>0</v>
      </c>
      <c r="AT32" s="1">
        <f>Weather!J152</f>
        <v>350.2</v>
      </c>
      <c r="AU32" s="1">
        <f>Weather!K152</f>
        <v>0</v>
      </c>
      <c r="AV32" s="1">
        <f>Weather!L152</f>
        <v>288.19999999999993</v>
      </c>
      <c r="AW32" s="1">
        <f>Weather!M152</f>
        <v>0</v>
      </c>
      <c r="AX32" s="1">
        <f>Weather!N152</f>
        <v>226.19999999999996</v>
      </c>
      <c r="AY32" s="1">
        <f>Weather!O152</f>
        <v>53.500000000000007</v>
      </c>
      <c r="AZ32" s="1">
        <f>Weather!P152</f>
        <v>21.296774193548391</v>
      </c>
      <c r="BA32" s="1">
        <f>Economic!C32</f>
        <v>6755.3</v>
      </c>
      <c r="BB32" s="1">
        <f>Economic!D32</f>
        <v>83.4</v>
      </c>
      <c r="BC32" s="1">
        <f>Economic!E32</f>
        <v>261</v>
      </c>
      <c r="BD32" s="1">
        <f>Economic!F32</f>
        <v>625936.9</v>
      </c>
      <c r="BE32" s="1">
        <f>Economic!G32</f>
        <v>6200.4</v>
      </c>
      <c r="BF32" s="1">
        <f>Economic!H32</f>
        <v>6665.8</v>
      </c>
      <c r="BG32" s="1">
        <f>Economic!I32</f>
        <v>81.5</v>
      </c>
      <c r="BH32" s="1">
        <v>31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1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>
        <v>31</v>
      </c>
      <c r="CB32">
        <v>20</v>
      </c>
      <c r="CC32" s="137">
        <f t="shared" si="14"/>
        <v>892711.51619945909</v>
      </c>
      <c r="CD32" s="137">
        <f t="shared" si="15"/>
        <v>404955.65234260785</v>
      </c>
      <c r="CE32" s="137">
        <f t="shared" si="16"/>
        <v>1059976.127262898</v>
      </c>
      <c r="CF32" s="1">
        <v>0</v>
      </c>
    </row>
    <row r="33" spans="1:84" x14ac:dyDescent="0.2">
      <c r="A33" s="3">
        <v>40756</v>
      </c>
      <c r="B33" s="4">
        <f t="shared" si="0"/>
        <v>2011</v>
      </c>
      <c r="C33" s="4">
        <f t="shared" si="1"/>
        <v>8</v>
      </c>
      <c r="D33" s="2">
        <v>25866246.648489993</v>
      </c>
      <c r="E33" s="12">
        <f>VLOOKUP('Monthly Data'!$B33,CDM!$P$4:$V$15,2,FALSE)/12</f>
        <v>213398.07284715012</v>
      </c>
      <c r="F33" s="12">
        <f t="shared" si="2"/>
        <v>26079644.721337143</v>
      </c>
      <c r="G33" s="11">
        <v>42279</v>
      </c>
      <c r="H33" s="2">
        <v>12037153.187861625</v>
      </c>
      <c r="I33" s="12">
        <f>VLOOKUP('Monthly Data'!$B33,CDM!$P$4:$V$15,3,FALSE)/12</f>
        <v>172534.64775562403</v>
      </c>
      <c r="J33" s="12">
        <f t="shared" si="3"/>
        <v>12209687.83561725</v>
      </c>
      <c r="K33" s="11">
        <v>3940</v>
      </c>
      <c r="L33" s="2">
        <v>30951242.248781227</v>
      </c>
      <c r="M33" s="12">
        <f>VLOOKUP('Monthly Data'!$B33,CDM!$P$4:$V$15,4,FALSE)/12</f>
        <v>319971.69456372561</v>
      </c>
      <c r="N33" s="12">
        <f t="shared" si="4"/>
        <v>31271213.943344951</v>
      </c>
      <c r="O33" s="2">
        <v>73795.1899999999</v>
      </c>
      <c r="P33" s="12">
        <f>VLOOKUP('Monthly Data'!$B33,CDM!$P$21:$S$32,2,FALSE)/12</f>
        <v>93.740744903905536</v>
      </c>
      <c r="Q33" s="12">
        <f t="shared" si="5"/>
        <v>73888.930744903802</v>
      </c>
      <c r="R33" s="11">
        <v>529</v>
      </c>
      <c r="S33" s="2">
        <v>615378.06611570588</v>
      </c>
      <c r="T33" s="12">
        <f>VLOOKUP('Monthly Data'!$B33,CDM!$P$4:$V$15,7,FALSE)/12</f>
        <v>0</v>
      </c>
      <c r="U33" s="12">
        <f t="shared" si="6"/>
        <v>615378.06611570588</v>
      </c>
      <c r="V33" s="13">
        <v>2012.6000000000001</v>
      </c>
      <c r="W33" s="12">
        <f>VLOOKUP('Monthly Data'!$B33,CDM!$P$21:$S$32,4,FALSE)/12</f>
        <v>0</v>
      </c>
      <c r="X33" s="12">
        <f t="shared" si="7"/>
        <v>2012.6000000000001</v>
      </c>
      <c r="Y33" s="11">
        <v>9566</v>
      </c>
      <c r="Z33" s="2">
        <v>38923.209166666667</v>
      </c>
      <c r="AA33" s="12">
        <f>VLOOKUP('Monthly Data'!$B33,CDM!$P$4:$V$15,6,FALSE)/12</f>
        <v>0</v>
      </c>
      <c r="AB33" s="12">
        <f t="shared" si="8"/>
        <v>38923.209166666667</v>
      </c>
      <c r="AC33" s="2">
        <v>107.25</v>
      </c>
      <c r="AD33" s="12">
        <f>VLOOKUP('Monthly Data'!$B33,CDM!$P$21:$S$32,3,FALSE)/12</f>
        <v>0</v>
      </c>
      <c r="AE33" s="12">
        <f t="shared" si="9"/>
        <v>107.25</v>
      </c>
      <c r="AF33" s="212">
        <v>436</v>
      </c>
      <c r="AG33" s="2">
        <v>192533.95416666669</v>
      </c>
      <c r="AH33" s="1">
        <v>352</v>
      </c>
      <c r="AI33" s="1">
        <f>Weather!C153</f>
        <v>16.2</v>
      </c>
      <c r="AJ33" s="1">
        <f>Weather!D153</f>
        <v>49.79999999999999</v>
      </c>
      <c r="AK33" s="1">
        <f>Weather!E153</f>
        <v>0</v>
      </c>
      <c r="AL33" s="1">
        <f>Weather!F153</f>
        <v>0</v>
      </c>
      <c r="AM33" s="1">
        <f t="shared" si="10"/>
        <v>262.44</v>
      </c>
      <c r="AN33" s="126">
        <f t="shared" si="11"/>
        <v>2480.0399999999991</v>
      </c>
      <c r="AO33" s="1">
        <f>Weather!G153</f>
        <v>1.5999999999999996</v>
      </c>
      <c r="AP33" s="1">
        <f>Weather!H153</f>
        <v>97.199999999999974</v>
      </c>
      <c r="AQ33" s="1">
        <f t="shared" si="12"/>
        <v>2.5599999999999987</v>
      </c>
      <c r="AR33" s="1">
        <f t="shared" si="13"/>
        <v>9447.8399999999947</v>
      </c>
      <c r="AS33" s="1">
        <f>Weather!I153</f>
        <v>0</v>
      </c>
      <c r="AT33" s="1">
        <f>Weather!J153</f>
        <v>281.60000000000008</v>
      </c>
      <c r="AU33" s="1">
        <f>Weather!K153</f>
        <v>0</v>
      </c>
      <c r="AV33" s="1">
        <f>Weather!L153</f>
        <v>219.60000000000005</v>
      </c>
      <c r="AW33" s="1">
        <f>Weather!M153</f>
        <v>0</v>
      </c>
      <c r="AX33" s="1">
        <f>Weather!N153</f>
        <v>157.6</v>
      </c>
      <c r="AY33" s="1">
        <f>Weather!O153</f>
        <v>16.699999999999992</v>
      </c>
      <c r="AZ33" s="1">
        <f>Weather!P153</f>
        <v>19.083870967741934</v>
      </c>
      <c r="BA33" s="1">
        <f>Economic!C33</f>
        <v>6778</v>
      </c>
      <c r="BB33" s="1">
        <f>Economic!D33</f>
        <v>84.1</v>
      </c>
      <c r="BC33" s="1">
        <f>Economic!E33</f>
        <v>261</v>
      </c>
      <c r="BD33" s="1">
        <f>Economic!F33</f>
        <v>625936.9</v>
      </c>
      <c r="BE33" s="1">
        <f>Economic!G33</f>
        <v>6200.4</v>
      </c>
      <c r="BF33" s="1">
        <f>Economic!H33</f>
        <v>6677.5</v>
      </c>
      <c r="BG33" s="1">
        <f>Economic!I33</f>
        <v>83.2</v>
      </c>
      <c r="BH33" s="1">
        <v>32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1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>
        <v>31</v>
      </c>
      <c r="CB33">
        <v>22</v>
      </c>
      <c r="CC33" s="137">
        <f t="shared" si="14"/>
        <v>841278.8619786175</v>
      </c>
      <c r="CD33" s="137">
        <f t="shared" si="15"/>
        <v>388295.26412456855</v>
      </c>
      <c r="CE33" s="137">
        <f t="shared" si="16"/>
        <v>1008748.8368820952</v>
      </c>
      <c r="CF33" s="1">
        <v>0</v>
      </c>
    </row>
    <row r="34" spans="1:84" x14ac:dyDescent="0.2">
      <c r="A34" s="3">
        <v>40787</v>
      </c>
      <c r="B34" s="4">
        <f t="shared" si="0"/>
        <v>2011</v>
      </c>
      <c r="C34" s="4">
        <f t="shared" si="1"/>
        <v>9</v>
      </c>
      <c r="D34" s="2">
        <v>23189618.159134023</v>
      </c>
      <c r="E34" s="12">
        <f>VLOOKUP('Monthly Data'!$B34,CDM!$P$4:$V$15,2,FALSE)/12</f>
        <v>213398.07284715012</v>
      </c>
      <c r="F34" s="12">
        <f t="shared" si="2"/>
        <v>23403016.231981173</v>
      </c>
      <c r="G34" s="12">
        <v>42279</v>
      </c>
      <c r="H34" s="2">
        <v>10039530.913829984</v>
      </c>
      <c r="I34" s="12">
        <f>VLOOKUP('Monthly Data'!$B34,CDM!$P$4:$V$15,3,FALSE)/12</f>
        <v>172534.64775562403</v>
      </c>
      <c r="J34" s="12">
        <f t="shared" si="3"/>
        <v>10212065.561585609</v>
      </c>
      <c r="K34" s="12">
        <v>3940</v>
      </c>
      <c r="L34" s="2">
        <v>30484897.119494628</v>
      </c>
      <c r="M34" s="12">
        <f>VLOOKUP('Monthly Data'!$B34,CDM!$P$4:$V$15,4,FALSE)/12</f>
        <v>319971.69456372561</v>
      </c>
      <c r="N34" s="12">
        <f t="shared" si="4"/>
        <v>30804868.814058352</v>
      </c>
      <c r="O34" s="2">
        <v>82834.45</v>
      </c>
      <c r="P34" s="12">
        <f>VLOOKUP('Monthly Data'!$B34,CDM!$P$21:$S$32,2,FALSE)/12</f>
        <v>93.740744903905536</v>
      </c>
      <c r="Q34" s="12">
        <f t="shared" si="5"/>
        <v>82928.190744903899</v>
      </c>
      <c r="R34" s="12">
        <v>529</v>
      </c>
      <c r="S34" s="2">
        <v>691694.80051297124</v>
      </c>
      <c r="T34" s="12">
        <f>VLOOKUP('Monthly Data'!$B34,CDM!$P$4:$V$15,7,FALSE)/12</f>
        <v>0</v>
      </c>
      <c r="U34" s="12">
        <f t="shared" si="6"/>
        <v>691694.80051297124</v>
      </c>
      <c r="V34" s="13">
        <v>2014.6000000000001</v>
      </c>
      <c r="W34" s="12">
        <f>VLOOKUP('Monthly Data'!$B34,CDM!$P$21:$S$32,4,FALSE)/12</f>
        <v>0</v>
      </c>
      <c r="X34" s="12">
        <f t="shared" si="7"/>
        <v>2014.6000000000001</v>
      </c>
      <c r="Y34" s="12">
        <v>9566</v>
      </c>
      <c r="Z34" s="2">
        <v>38923.209166666667</v>
      </c>
      <c r="AA34" s="12">
        <f>VLOOKUP('Monthly Data'!$B34,CDM!$P$4:$V$15,6,FALSE)/12</f>
        <v>0</v>
      </c>
      <c r="AB34" s="12">
        <f t="shared" si="8"/>
        <v>38923.209166666667</v>
      </c>
      <c r="AC34" s="2">
        <v>107.25</v>
      </c>
      <c r="AD34" s="12">
        <f>VLOOKUP('Monthly Data'!$B34,CDM!$P$21:$S$32,3,FALSE)/12</f>
        <v>0</v>
      </c>
      <c r="AE34" s="12">
        <f t="shared" si="9"/>
        <v>107.25</v>
      </c>
      <c r="AF34" s="212">
        <v>436</v>
      </c>
      <c r="AG34" s="2">
        <v>192533.95416666669</v>
      </c>
      <c r="AH34" s="5">
        <v>352</v>
      </c>
      <c r="AI34" s="1">
        <f>Weather!C154</f>
        <v>128.89999999999998</v>
      </c>
      <c r="AJ34" s="1">
        <f>Weather!D154</f>
        <v>16.2</v>
      </c>
      <c r="AK34" s="1">
        <f>Weather!E154</f>
        <v>0</v>
      </c>
      <c r="AL34" s="1">
        <f>Weather!F154</f>
        <v>0</v>
      </c>
      <c r="AM34" s="1">
        <f t="shared" si="10"/>
        <v>16615.209999999995</v>
      </c>
      <c r="AN34" s="126">
        <f t="shared" si="11"/>
        <v>262.44</v>
      </c>
      <c r="AO34" s="1">
        <f>Weather!G154</f>
        <v>88.500000000000014</v>
      </c>
      <c r="AP34" s="1">
        <f>Weather!H154</f>
        <v>35.800000000000004</v>
      </c>
      <c r="AQ34" s="1">
        <f t="shared" si="12"/>
        <v>7832.2500000000027</v>
      </c>
      <c r="AR34" s="1">
        <f t="shared" si="13"/>
        <v>1281.6400000000003</v>
      </c>
      <c r="AS34" s="1">
        <f>Weather!I154</f>
        <v>17</v>
      </c>
      <c r="AT34" s="1">
        <f>Weather!J154</f>
        <v>144.30000000000001</v>
      </c>
      <c r="AU34" s="1">
        <f>Weather!K154</f>
        <v>31.000000000000004</v>
      </c>
      <c r="AV34" s="1">
        <f>Weather!L154</f>
        <v>98.3</v>
      </c>
      <c r="AW34" s="1">
        <f>Weather!M154</f>
        <v>54.000000000000007</v>
      </c>
      <c r="AX34" s="1">
        <f>Weather!N154</f>
        <v>61.300000000000011</v>
      </c>
      <c r="AY34" s="1">
        <f>Weather!O154</f>
        <v>5.2000000000000028</v>
      </c>
      <c r="AZ34" s="1">
        <f>Weather!P154</f>
        <v>14.243333333333332</v>
      </c>
      <c r="BA34" s="1">
        <f>Economic!C34</f>
        <v>6734.6</v>
      </c>
      <c r="BB34" s="1">
        <f>Economic!D34</f>
        <v>84</v>
      </c>
      <c r="BC34" s="1">
        <f>Economic!E34</f>
        <v>261</v>
      </c>
      <c r="BD34" s="1">
        <f>Economic!F34</f>
        <v>625936.9</v>
      </c>
      <c r="BE34" s="1">
        <f>Economic!G34</f>
        <v>6200.4</v>
      </c>
      <c r="BF34" s="1">
        <f>Economic!H34</f>
        <v>6674.4</v>
      </c>
      <c r="BG34" s="1">
        <f>Economic!I34</f>
        <v>83.9</v>
      </c>
      <c r="BH34" s="1">
        <v>33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1</v>
      </c>
      <c r="BR34" s="1">
        <v>0</v>
      </c>
      <c r="BS34" s="1">
        <v>0</v>
      </c>
      <c r="BT34" s="1">
        <v>0</v>
      </c>
      <c r="BU34" s="1">
        <v>0</v>
      </c>
      <c r="BV34" s="1">
        <v>1</v>
      </c>
      <c r="BW34" s="1">
        <v>1</v>
      </c>
      <c r="BX34" s="1">
        <v>0</v>
      </c>
      <c r="BY34" s="1">
        <v>1</v>
      </c>
      <c r="BZ34" s="1">
        <v>1</v>
      </c>
      <c r="CA34">
        <v>30</v>
      </c>
      <c r="CB34">
        <v>21</v>
      </c>
      <c r="CC34" s="137">
        <f t="shared" si="14"/>
        <v>780100.54106603912</v>
      </c>
      <c r="CD34" s="137">
        <f t="shared" si="15"/>
        <v>334651.03046099946</v>
      </c>
      <c r="CE34" s="137">
        <f t="shared" si="16"/>
        <v>1026828.9604686118</v>
      </c>
      <c r="CF34" s="1">
        <v>0</v>
      </c>
    </row>
    <row r="35" spans="1:84" x14ac:dyDescent="0.2">
      <c r="A35" s="3">
        <v>40817</v>
      </c>
      <c r="B35" s="4">
        <f t="shared" si="0"/>
        <v>2011</v>
      </c>
      <c r="C35" s="4">
        <f t="shared" si="1"/>
        <v>10</v>
      </c>
      <c r="D35" s="2">
        <v>29458161.140319966</v>
      </c>
      <c r="E35" s="12">
        <f>VLOOKUP('Monthly Data'!$B35,CDM!$P$4:$V$15,2,FALSE)/12</f>
        <v>213398.07284715012</v>
      </c>
      <c r="F35" s="12">
        <f t="shared" si="2"/>
        <v>29671559.213167116</v>
      </c>
      <c r="G35" s="11">
        <v>42279</v>
      </c>
      <c r="H35" s="2">
        <v>10688251.441994399</v>
      </c>
      <c r="I35" s="12">
        <f>VLOOKUP('Monthly Data'!$B35,CDM!$P$4:$V$15,3,FALSE)/12</f>
        <v>172534.64775562403</v>
      </c>
      <c r="J35" s="12">
        <f t="shared" si="3"/>
        <v>10860786.089750024</v>
      </c>
      <c r="K35" s="11">
        <v>3940</v>
      </c>
      <c r="L35" s="2">
        <v>28295982.814853229</v>
      </c>
      <c r="M35" s="12">
        <f>VLOOKUP('Monthly Data'!$B35,CDM!$P$4:$V$15,4,FALSE)/12</f>
        <v>319971.69456372561</v>
      </c>
      <c r="N35" s="12">
        <f t="shared" si="4"/>
        <v>28615954.509416953</v>
      </c>
      <c r="O35" s="2">
        <v>78378.2</v>
      </c>
      <c r="P35" s="12">
        <f>VLOOKUP('Monthly Data'!$B35,CDM!$P$21:$S$32,2,FALSE)/12</f>
        <v>93.740744903905536</v>
      </c>
      <c r="Q35" s="12">
        <f t="shared" si="5"/>
        <v>78471.940744903899</v>
      </c>
      <c r="R35" s="11">
        <v>529</v>
      </c>
      <c r="S35" s="2">
        <v>817982.58164719865</v>
      </c>
      <c r="T35" s="12">
        <f>VLOOKUP('Monthly Data'!$B35,CDM!$P$4:$V$15,7,FALSE)/12</f>
        <v>0</v>
      </c>
      <c r="U35" s="12">
        <f t="shared" si="6"/>
        <v>817982.58164719865</v>
      </c>
      <c r="V35" s="13">
        <v>2014.6000000000001</v>
      </c>
      <c r="W35" s="12">
        <f>VLOOKUP('Monthly Data'!$B35,CDM!$P$21:$S$32,4,FALSE)/12</f>
        <v>0</v>
      </c>
      <c r="X35" s="12">
        <f t="shared" si="7"/>
        <v>2014.6000000000001</v>
      </c>
      <c r="Y35" s="11">
        <v>9566</v>
      </c>
      <c r="Z35" s="2">
        <v>38923.209166666667</v>
      </c>
      <c r="AA35" s="12">
        <f>VLOOKUP('Monthly Data'!$B35,CDM!$P$4:$V$15,6,FALSE)/12</f>
        <v>0</v>
      </c>
      <c r="AB35" s="12">
        <f t="shared" si="8"/>
        <v>38923.209166666667</v>
      </c>
      <c r="AC35" s="2">
        <v>107.25</v>
      </c>
      <c r="AD35" s="12">
        <f>VLOOKUP('Monthly Data'!$B35,CDM!$P$21:$S$32,3,FALSE)/12</f>
        <v>0</v>
      </c>
      <c r="AE35" s="12">
        <f t="shared" si="9"/>
        <v>107.25</v>
      </c>
      <c r="AF35" s="212">
        <v>436</v>
      </c>
      <c r="AG35" s="2">
        <v>192533.95416666669</v>
      </c>
      <c r="AH35" s="1">
        <v>352</v>
      </c>
      <c r="AI35" s="1">
        <f>Weather!C155</f>
        <v>304.29999999999995</v>
      </c>
      <c r="AJ35" s="1">
        <f>Weather!D155</f>
        <v>0.5</v>
      </c>
      <c r="AK35" s="1">
        <f>Weather!E155</f>
        <v>0</v>
      </c>
      <c r="AL35" s="1">
        <f>Weather!F155</f>
        <v>0</v>
      </c>
      <c r="AM35" s="1">
        <f t="shared" si="10"/>
        <v>92598.489999999976</v>
      </c>
      <c r="AN35" s="126">
        <f t="shared" si="11"/>
        <v>0.25</v>
      </c>
      <c r="AO35" s="1">
        <f>Weather!G155</f>
        <v>249.60000000000002</v>
      </c>
      <c r="AP35" s="1">
        <f>Weather!H155</f>
        <v>7.8000000000000007</v>
      </c>
      <c r="AQ35" s="1">
        <f t="shared" si="12"/>
        <v>62300.160000000011</v>
      </c>
      <c r="AR35" s="1">
        <f t="shared" si="13"/>
        <v>60.840000000000011</v>
      </c>
      <c r="AS35" s="1">
        <f>Weather!I155</f>
        <v>110.00000000000001</v>
      </c>
      <c r="AT35" s="1">
        <f>Weather!J155</f>
        <v>54.2</v>
      </c>
      <c r="AU35" s="1">
        <f>Weather!K155</f>
        <v>150</v>
      </c>
      <c r="AV35" s="1">
        <f>Weather!L155</f>
        <v>32.200000000000003</v>
      </c>
      <c r="AW35" s="1">
        <f>Weather!M155</f>
        <v>198.50000000000003</v>
      </c>
      <c r="AX35" s="1">
        <f>Weather!N155</f>
        <v>18.700000000000003</v>
      </c>
      <c r="AY35" s="1">
        <f>Weather!O155</f>
        <v>0</v>
      </c>
      <c r="AZ35" s="1">
        <f>Weather!P155</f>
        <v>8.2000000000000011</v>
      </c>
      <c r="BA35" s="1">
        <f>Economic!C35</f>
        <v>6702.2</v>
      </c>
      <c r="BB35" s="1">
        <f>Economic!D35</f>
        <v>84</v>
      </c>
      <c r="BC35" s="1">
        <f>Economic!E35</f>
        <v>261</v>
      </c>
      <c r="BD35" s="1">
        <f>Economic!F35</f>
        <v>625936.9</v>
      </c>
      <c r="BE35" s="1">
        <f>Economic!G35</f>
        <v>6200.4</v>
      </c>
      <c r="BF35" s="1">
        <f>Economic!H35</f>
        <v>6668.1</v>
      </c>
      <c r="BG35" s="1">
        <f>Economic!I35</f>
        <v>84.2</v>
      </c>
      <c r="BH35" s="1">
        <v>34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1</v>
      </c>
      <c r="BS35" s="1">
        <v>0</v>
      </c>
      <c r="BT35" s="1">
        <v>0</v>
      </c>
      <c r="BU35" s="1">
        <v>0</v>
      </c>
      <c r="BV35" s="1">
        <v>1</v>
      </c>
      <c r="BW35" s="1">
        <v>1</v>
      </c>
      <c r="BX35" s="1">
        <v>0</v>
      </c>
      <c r="BY35" s="1">
        <v>1</v>
      </c>
      <c r="BZ35" s="1">
        <v>1</v>
      </c>
      <c r="CA35">
        <v>31</v>
      </c>
      <c r="CB35">
        <v>20</v>
      </c>
      <c r="CC35" s="137">
        <f t="shared" si="14"/>
        <v>957147.07139248762</v>
      </c>
      <c r="CD35" s="137">
        <f t="shared" si="15"/>
        <v>344782.30458046449</v>
      </c>
      <c r="CE35" s="137">
        <f t="shared" si="16"/>
        <v>923095.30675538559</v>
      </c>
      <c r="CF35" s="1">
        <v>0</v>
      </c>
    </row>
    <row r="36" spans="1:84" x14ac:dyDescent="0.2">
      <c r="A36" s="3">
        <v>40848</v>
      </c>
      <c r="B36" s="4">
        <f t="shared" si="0"/>
        <v>2011</v>
      </c>
      <c r="C36" s="4">
        <f t="shared" si="1"/>
        <v>11</v>
      </c>
      <c r="D36" s="2">
        <v>34270028.526597314</v>
      </c>
      <c r="E36" s="12">
        <f>VLOOKUP('Monthly Data'!$B36,CDM!$P$4:$V$15,2,FALSE)/12</f>
        <v>213398.07284715012</v>
      </c>
      <c r="F36" s="12">
        <f t="shared" si="2"/>
        <v>34483426.599444464</v>
      </c>
      <c r="G36" s="11">
        <v>42279</v>
      </c>
      <c r="H36" s="2">
        <v>10611521.921281686</v>
      </c>
      <c r="I36" s="12">
        <f>VLOOKUP('Monthly Data'!$B36,CDM!$P$4:$V$15,3,FALSE)/12</f>
        <v>172534.64775562403</v>
      </c>
      <c r="J36" s="12">
        <f t="shared" si="3"/>
        <v>10784056.569037311</v>
      </c>
      <c r="K36" s="11">
        <v>3940</v>
      </c>
      <c r="L36" s="2">
        <v>30716927.280034192</v>
      </c>
      <c r="M36" s="12">
        <f>VLOOKUP('Monthly Data'!$B36,CDM!$P$4:$V$15,4,FALSE)/12</f>
        <v>319971.69456372561</v>
      </c>
      <c r="N36" s="12">
        <f t="shared" si="4"/>
        <v>31036898.974597916</v>
      </c>
      <c r="O36" s="2">
        <v>76495.53</v>
      </c>
      <c r="P36" s="12">
        <f>VLOOKUP('Monthly Data'!$B36,CDM!$P$21:$S$32,2,FALSE)/12</f>
        <v>93.740744903905536</v>
      </c>
      <c r="Q36" s="12">
        <f t="shared" si="5"/>
        <v>76589.270744903901</v>
      </c>
      <c r="R36" s="11">
        <v>529</v>
      </c>
      <c r="S36" s="2">
        <v>880286.87147336092</v>
      </c>
      <c r="T36" s="12">
        <f>VLOOKUP('Monthly Data'!$B36,CDM!$P$4:$V$15,7,FALSE)/12</f>
        <v>0</v>
      </c>
      <c r="U36" s="12">
        <f t="shared" si="6"/>
        <v>880286.87147336092</v>
      </c>
      <c r="V36" s="13">
        <v>2014.6000000000001</v>
      </c>
      <c r="W36" s="12">
        <f>VLOOKUP('Monthly Data'!$B36,CDM!$P$21:$S$32,4,FALSE)/12</f>
        <v>0</v>
      </c>
      <c r="X36" s="12">
        <f t="shared" si="7"/>
        <v>2014.6000000000001</v>
      </c>
      <c r="Y36" s="11">
        <v>9566</v>
      </c>
      <c r="Z36" s="2">
        <v>38923.209166666667</v>
      </c>
      <c r="AA36" s="12">
        <f>VLOOKUP('Monthly Data'!$B36,CDM!$P$4:$V$15,6,FALSE)/12</f>
        <v>0</v>
      </c>
      <c r="AB36" s="12">
        <f t="shared" si="8"/>
        <v>38923.209166666667</v>
      </c>
      <c r="AC36" s="2">
        <v>107.25</v>
      </c>
      <c r="AD36" s="12">
        <f>VLOOKUP('Monthly Data'!$B36,CDM!$P$21:$S$32,3,FALSE)/12</f>
        <v>0</v>
      </c>
      <c r="AE36" s="12">
        <f t="shared" si="9"/>
        <v>107.25</v>
      </c>
      <c r="AF36" s="212">
        <v>436</v>
      </c>
      <c r="AG36" s="2">
        <v>192533.95416666669</v>
      </c>
      <c r="AH36" s="1">
        <v>352</v>
      </c>
      <c r="AI36" s="1">
        <f>Weather!C156</f>
        <v>481.4</v>
      </c>
      <c r="AJ36" s="1">
        <f>Weather!D156</f>
        <v>0</v>
      </c>
      <c r="AK36" s="1">
        <f>Weather!E156</f>
        <v>3</v>
      </c>
      <c r="AL36" s="1">
        <f>Weather!F156</f>
        <v>28.099999999999998</v>
      </c>
      <c r="AM36" s="1">
        <f t="shared" si="10"/>
        <v>231745.96</v>
      </c>
      <c r="AN36" s="126">
        <f t="shared" si="11"/>
        <v>0</v>
      </c>
      <c r="AO36" s="1">
        <f>Weather!G156</f>
        <v>421.4</v>
      </c>
      <c r="AP36" s="1">
        <f>Weather!H156</f>
        <v>0</v>
      </c>
      <c r="AQ36" s="1">
        <f t="shared" si="12"/>
        <v>177577.96</v>
      </c>
      <c r="AR36" s="1">
        <f t="shared" si="13"/>
        <v>0</v>
      </c>
      <c r="AS36" s="1">
        <f>Weather!I156</f>
        <v>241.39999999999995</v>
      </c>
      <c r="AT36" s="1">
        <f>Weather!J156</f>
        <v>0</v>
      </c>
      <c r="AU36" s="1">
        <f>Weather!K156</f>
        <v>301.39999999999992</v>
      </c>
      <c r="AV36" s="1">
        <f>Weather!L156</f>
        <v>0</v>
      </c>
      <c r="AW36" s="1">
        <f>Weather!M156</f>
        <v>361.4</v>
      </c>
      <c r="AX36" s="1">
        <f>Weather!N156</f>
        <v>0</v>
      </c>
      <c r="AY36" s="1">
        <f>Weather!O156</f>
        <v>0</v>
      </c>
      <c r="AZ36" s="1">
        <f>Weather!P156</f>
        <v>1.9533333333333331</v>
      </c>
      <c r="BA36" s="1">
        <f>Economic!C36</f>
        <v>6669.4</v>
      </c>
      <c r="BB36" s="1">
        <f>Economic!D36</f>
        <v>83</v>
      </c>
      <c r="BC36" s="1">
        <f>Economic!E36</f>
        <v>261</v>
      </c>
      <c r="BD36" s="1">
        <f>Economic!F36</f>
        <v>625936.9</v>
      </c>
      <c r="BE36" s="1">
        <f>Economic!G36</f>
        <v>6200.4</v>
      </c>
      <c r="BF36" s="1">
        <f>Economic!H36</f>
        <v>6662.8</v>
      </c>
      <c r="BG36" s="1">
        <f>Economic!I36</f>
        <v>82.8</v>
      </c>
      <c r="BH36" s="1">
        <v>35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1</v>
      </c>
      <c r="BT36" s="1">
        <v>0</v>
      </c>
      <c r="BU36" s="1">
        <v>0</v>
      </c>
      <c r="BV36" s="1">
        <v>1</v>
      </c>
      <c r="BW36" s="1">
        <v>1</v>
      </c>
      <c r="BX36" s="1">
        <v>0</v>
      </c>
      <c r="BY36" s="1">
        <v>0</v>
      </c>
      <c r="BZ36" s="1">
        <v>0</v>
      </c>
      <c r="CA36">
        <v>30</v>
      </c>
      <c r="CB36">
        <v>22</v>
      </c>
      <c r="CC36" s="137">
        <f t="shared" si="14"/>
        <v>1149447.5533148155</v>
      </c>
      <c r="CD36" s="137">
        <f t="shared" si="15"/>
        <v>353717.39737605618</v>
      </c>
      <c r="CE36" s="137">
        <f t="shared" si="16"/>
        <v>1034563.2991532639</v>
      </c>
      <c r="CF36" s="1">
        <v>0</v>
      </c>
    </row>
    <row r="37" spans="1:84" x14ac:dyDescent="0.2">
      <c r="A37" s="3">
        <v>40878</v>
      </c>
      <c r="B37" s="4">
        <f t="shared" si="0"/>
        <v>2011</v>
      </c>
      <c r="C37" s="4">
        <f t="shared" si="1"/>
        <v>12</v>
      </c>
      <c r="D37" s="2">
        <v>44607488.066906236</v>
      </c>
      <c r="E37" s="12">
        <f>VLOOKUP('Monthly Data'!$B37,CDM!$P$4:$V$15,2,FALSE)/12</f>
        <v>213398.07284715012</v>
      </c>
      <c r="F37" s="12">
        <f t="shared" si="2"/>
        <v>44820886.139753386</v>
      </c>
      <c r="G37" s="12">
        <v>42279</v>
      </c>
      <c r="H37" s="2">
        <v>13629300.514834566</v>
      </c>
      <c r="I37" s="12">
        <f>VLOOKUP('Monthly Data'!$B37,CDM!$P$4:$V$15,3,FALSE)/12</f>
        <v>172534.64775562403</v>
      </c>
      <c r="J37" s="12">
        <f t="shared" si="3"/>
        <v>13801835.162590191</v>
      </c>
      <c r="K37" s="12">
        <v>3940</v>
      </c>
      <c r="L37" s="2">
        <v>32950988.719982892</v>
      </c>
      <c r="M37" s="12">
        <f>VLOOKUP('Monthly Data'!$B37,CDM!$P$4:$V$15,4,FALSE)/12</f>
        <v>319971.69456372561</v>
      </c>
      <c r="N37" s="12">
        <f t="shared" si="4"/>
        <v>33270960.414546616</v>
      </c>
      <c r="O37" s="2">
        <v>78316.999999999898</v>
      </c>
      <c r="P37" s="12">
        <f>VLOOKUP('Monthly Data'!$B37,CDM!$P$21:$S$32,2,FALSE)/12</f>
        <v>93.740744903905536</v>
      </c>
      <c r="Q37" s="12">
        <f t="shared" si="5"/>
        <v>78410.7407449038</v>
      </c>
      <c r="R37" s="12">
        <v>529</v>
      </c>
      <c r="S37" s="2">
        <v>960483.75340363709</v>
      </c>
      <c r="T37" s="12">
        <f>VLOOKUP('Monthly Data'!$B37,CDM!$P$4:$V$15,7,FALSE)/12</f>
        <v>0</v>
      </c>
      <c r="U37" s="12">
        <f t="shared" si="6"/>
        <v>960483.75340363709</v>
      </c>
      <c r="V37" s="13">
        <v>2014.6000000000001</v>
      </c>
      <c r="W37" s="12">
        <f>VLOOKUP('Monthly Data'!$B37,CDM!$P$21:$S$32,4,FALSE)/12</f>
        <v>0</v>
      </c>
      <c r="X37" s="12">
        <f t="shared" si="7"/>
        <v>2014.6000000000001</v>
      </c>
      <c r="Y37" s="11">
        <v>9566</v>
      </c>
      <c r="Z37" s="2">
        <v>38923.209166666667</v>
      </c>
      <c r="AA37" s="12">
        <f>VLOOKUP('Monthly Data'!$B37,CDM!$P$4:$V$15,6,FALSE)/12</f>
        <v>0</v>
      </c>
      <c r="AB37" s="12">
        <f t="shared" si="8"/>
        <v>38923.209166666667</v>
      </c>
      <c r="AC37" s="2">
        <v>107.25</v>
      </c>
      <c r="AD37" s="12">
        <f>VLOOKUP('Monthly Data'!$B37,CDM!$P$21:$S$32,3,FALSE)/12</f>
        <v>0</v>
      </c>
      <c r="AE37" s="12">
        <f t="shared" si="9"/>
        <v>107.25</v>
      </c>
      <c r="AF37" s="212">
        <v>436</v>
      </c>
      <c r="AG37" s="2">
        <v>192533.95416666669</v>
      </c>
      <c r="AH37" s="5">
        <v>352</v>
      </c>
      <c r="AI37" s="1">
        <f>Weather!C157</f>
        <v>752.9</v>
      </c>
      <c r="AJ37" s="1">
        <f>Weather!D157</f>
        <v>0</v>
      </c>
      <c r="AK37" s="1">
        <f>Weather!E157</f>
        <v>22</v>
      </c>
      <c r="AL37" s="1">
        <f>Weather!F157</f>
        <v>205.29999999999998</v>
      </c>
      <c r="AM37" s="1">
        <f t="shared" si="10"/>
        <v>566858.40999999992</v>
      </c>
      <c r="AN37" s="126">
        <f t="shared" si="11"/>
        <v>0</v>
      </c>
      <c r="AO37" s="1">
        <f>Weather!G157</f>
        <v>690.9</v>
      </c>
      <c r="AP37" s="1">
        <f>Weather!H157</f>
        <v>0</v>
      </c>
      <c r="AQ37" s="1">
        <f t="shared" si="12"/>
        <v>477342.80999999994</v>
      </c>
      <c r="AR37" s="1">
        <f t="shared" si="13"/>
        <v>0</v>
      </c>
      <c r="AS37" s="1">
        <f>Weather!I157</f>
        <v>504.90000000000003</v>
      </c>
      <c r="AT37" s="1">
        <f>Weather!J157</f>
        <v>0</v>
      </c>
      <c r="AU37" s="1">
        <f>Weather!K157</f>
        <v>566.9</v>
      </c>
      <c r="AV37" s="1">
        <f>Weather!L157</f>
        <v>0</v>
      </c>
      <c r="AW37" s="1">
        <f>Weather!M157</f>
        <v>628.90000000000009</v>
      </c>
      <c r="AX37" s="1">
        <f>Weather!N157</f>
        <v>0</v>
      </c>
      <c r="AY37" s="1">
        <f>Weather!O157</f>
        <v>0</v>
      </c>
      <c r="AZ37" s="1">
        <f>Weather!P157</f>
        <v>-6.2870967741935484</v>
      </c>
      <c r="BA37" s="1">
        <f>Economic!C37</f>
        <v>6668.3</v>
      </c>
      <c r="BB37" s="1">
        <f>Economic!D37</f>
        <v>82.4</v>
      </c>
      <c r="BC37" s="1">
        <f>Economic!E37</f>
        <v>261</v>
      </c>
      <c r="BD37" s="1">
        <f>Economic!F37</f>
        <v>625936.9</v>
      </c>
      <c r="BE37" s="1">
        <f>Economic!G37</f>
        <v>6200.4</v>
      </c>
      <c r="BF37" s="1">
        <f>Economic!H37</f>
        <v>6667.5</v>
      </c>
      <c r="BG37" s="1">
        <f>Economic!I37</f>
        <v>81.900000000000006</v>
      </c>
      <c r="BH37" s="1">
        <v>36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1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>
        <v>31</v>
      </c>
      <c r="CB37">
        <v>20</v>
      </c>
      <c r="CC37" s="137">
        <f t="shared" si="14"/>
        <v>1445835.0367662383</v>
      </c>
      <c r="CD37" s="137">
        <f t="shared" si="15"/>
        <v>439654.85531724407</v>
      </c>
      <c r="CE37" s="137">
        <f t="shared" si="16"/>
        <v>1073256.7875660199</v>
      </c>
      <c r="CF37" s="1">
        <v>0</v>
      </c>
    </row>
    <row r="38" spans="1:84" x14ac:dyDescent="0.2">
      <c r="A38" s="3">
        <v>40909</v>
      </c>
      <c r="B38" s="4">
        <f t="shared" si="0"/>
        <v>2012</v>
      </c>
      <c r="C38" s="4">
        <f t="shared" si="1"/>
        <v>1</v>
      </c>
      <c r="D38" s="2">
        <v>43774869.375609912</v>
      </c>
      <c r="E38" s="12">
        <f>VLOOKUP('Monthly Data'!$B38,CDM!$P$4:$V$15,2,FALSE)/12</f>
        <v>312419.78924462525</v>
      </c>
      <c r="F38" s="12">
        <f t="shared" si="2"/>
        <v>44087289.164854534</v>
      </c>
      <c r="G38" s="12">
        <v>42304</v>
      </c>
      <c r="H38" s="2">
        <v>13562163.298715381</v>
      </c>
      <c r="I38" s="12">
        <f>VLOOKUP('Monthly Data'!$B38,CDM!$P$4:$V$15,3,FALSE)/12</f>
        <v>287417.90675973258</v>
      </c>
      <c r="J38" s="12">
        <f t="shared" si="3"/>
        <v>13849581.205475114</v>
      </c>
      <c r="K38" s="12">
        <v>3938</v>
      </c>
      <c r="L38" s="2">
        <v>36066520.297462687</v>
      </c>
      <c r="M38" s="12">
        <f>VLOOKUP('Monthly Data'!$B38,CDM!$P$4:$V$15,4,FALSE)/12</f>
        <v>395821.80975860351</v>
      </c>
      <c r="N38" s="12">
        <f t="shared" si="4"/>
        <v>36462342.10722129</v>
      </c>
      <c r="O38" s="2">
        <v>88114.291218138431</v>
      </c>
      <c r="P38" s="12">
        <f>VLOOKUP('Monthly Data'!$B38,CDM!$P$21:$S$32,2,FALSE)/12</f>
        <v>263.69987606277124</v>
      </c>
      <c r="Q38" s="12">
        <f t="shared" si="5"/>
        <v>88377.991094201207</v>
      </c>
      <c r="R38" s="12">
        <v>530</v>
      </c>
      <c r="S38" s="2">
        <v>931973.92789373815</v>
      </c>
      <c r="T38" s="12">
        <f>VLOOKUP('Monthly Data'!$B38,CDM!$P$4:$V$15,7,FALSE)/12</f>
        <v>0</v>
      </c>
      <c r="U38" s="12">
        <f t="shared" si="6"/>
        <v>931973.92789373815</v>
      </c>
      <c r="V38" s="2">
        <v>1987.7100876051695</v>
      </c>
      <c r="W38" s="12">
        <f>VLOOKUP('Monthly Data'!$B38,CDM!$P$21:$S$32,4,FALSE)/12</f>
        <v>0</v>
      </c>
      <c r="X38" s="12">
        <f t="shared" si="7"/>
        <v>1987.7100876051695</v>
      </c>
      <c r="Y38" s="11">
        <v>9566</v>
      </c>
      <c r="Z38" s="2">
        <v>39287.628083491378</v>
      </c>
      <c r="AA38" s="12">
        <f>VLOOKUP('Monthly Data'!$B38,CDM!$P$4:$V$15,6,FALSE)/12</f>
        <v>0</v>
      </c>
      <c r="AB38" s="12">
        <f t="shared" si="8"/>
        <v>39287.628083491378</v>
      </c>
      <c r="AC38" s="13">
        <v>105.08333333333333</v>
      </c>
      <c r="AD38" s="12">
        <f>VLOOKUP('Monthly Data'!$B38,CDM!$P$21:$S$32,3,FALSE)/12</f>
        <v>0</v>
      </c>
      <c r="AE38" s="12">
        <f t="shared" si="9"/>
        <v>105.08333333333333</v>
      </c>
      <c r="AF38" s="212">
        <v>428</v>
      </c>
      <c r="AG38" s="2">
        <v>133652.55581910181</v>
      </c>
      <c r="AH38" s="5">
        <v>350</v>
      </c>
      <c r="AI38" s="1">
        <f>Weather!C158</f>
        <v>861.49999999999989</v>
      </c>
      <c r="AJ38" s="1">
        <f>Weather!D158</f>
        <v>0</v>
      </c>
      <c r="AK38" s="1">
        <f>Weather!E158</f>
        <v>31</v>
      </c>
      <c r="AL38" s="1">
        <f>Weather!F158</f>
        <v>303.5</v>
      </c>
      <c r="AM38" s="1">
        <f t="shared" si="10"/>
        <v>742182.24999999977</v>
      </c>
      <c r="AN38" s="126">
        <f t="shared" si="11"/>
        <v>0</v>
      </c>
      <c r="AO38" s="1">
        <f>Weather!G158</f>
        <v>799.5</v>
      </c>
      <c r="AP38" s="1">
        <f>Weather!H158</f>
        <v>0</v>
      </c>
      <c r="AQ38" s="1">
        <f t="shared" si="12"/>
        <v>639200.25</v>
      </c>
      <c r="AR38" s="1">
        <f t="shared" si="13"/>
        <v>0</v>
      </c>
      <c r="AS38" s="1">
        <f>Weather!I158</f>
        <v>613.5</v>
      </c>
      <c r="AT38" s="1">
        <f>Weather!J158</f>
        <v>0</v>
      </c>
      <c r="AU38" s="1">
        <f>Weather!K158</f>
        <v>675.50000000000011</v>
      </c>
      <c r="AV38" s="1">
        <f>Weather!L158</f>
        <v>0</v>
      </c>
      <c r="AW38" s="1">
        <f>Weather!M158</f>
        <v>737.5</v>
      </c>
      <c r="AX38" s="1">
        <f>Weather!N158</f>
        <v>0</v>
      </c>
      <c r="AY38" s="1">
        <f>Weather!O158</f>
        <v>0</v>
      </c>
      <c r="AZ38" s="1">
        <f>Weather!P158</f>
        <v>-9.7903225806451637</v>
      </c>
      <c r="BA38" s="1">
        <f>Economic!C38</f>
        <v>6635.9</v>
      </c>
      <c r="BB38" s="1">
        <f>Economic!D38</f>
        <v>80.5</v>
      </c>
      <c r="BC38" s="1">
        <f>Economic!E38</f>
        <v>255</v>
      </c>
      <c r="BD38" s="1">
        <f>Economic!F38</f>
        <v>634944.30000000005</v>
      </c>
      <c r="BE38" s="1">
        <f>Economic!G38</f>
        <v>5688.4</v>
      </c>
      <c r="BF38" s="1">
        <f>Economic!H38</f>
        <v>6673.6</v>
      </c>
      <c r="BG38" s="1">
        <f>Economic!I38</f>
        <v>80.900000000000006</v>
      </c>
      <c r="BH38" s="1">
        <v>37</v>
      </c>
      <c r="BI38" s="1">
        <v>1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>
        <v>31</v>
      </c>
      <c r="CB38">
        <v>21</v>
      </c>
      <c r="CC38" s="137">
        <f t="shared" si="14"/>
        <v>1422170.6182211139</v>
      </c>
      <c r="CD38" s="137">
        <f t="shared" si="15"/>
        <v>437489.13866823807</v>
      </c>
      <c r="CE38" s="137">
        <f t="shared" si="16"/>
        <v>1176204.5841039126</v>
      </c>
      <c r="CF38" s="1">
        <v>0</v>
      </c>
    </row>
    <row r="39" spans="1:84" x14ac:dyDescent="0.2">
      <c r="A39" s="3">
        <v>40940</v>
      </c>
      <c r="B39" s="4">
        <f t="shared" si="0"/>
        <v>2012</v>
      </c>
      <c r="C39" s="4">
        <f t="shared" si="1"/>
        <v>2</v>
      </c>
      <c r="D39" s="2">
        <v>38806793.891987622</v>
      </c>
      <c r="E39" s="12">
        <f>VLOOKUP('Monthly Data'!$B39,CDM!$P$4:$V$15,2,FALSE)/12</f>
        <v>312419.78924462525</v>
      </c>
      <c r="F39" s="12">
        <f t="shared" si="2"/>
        <v>39119213.681232244</v>
      </c>
      <c r="G39" s="12">
        <v>42304</v>
      </c>
      <c r="H39" s="2">
        <v>12488575.461551579</v>
      </c>
      <c r="I39" s="12">
        <f>VLOOKUP('Monthly Data'!$B39,CDM!$P$4:$V$15,3,FALSE)/12</f>
        <v>287417.90675973258</v>
      </c>
      <c r="J39" s="12">
        <f t="shared" si="3"/>
        <v>12775993.368311312</v>
      </c>
      <c r="K39" s="12">
        <v>3938</v>
      </c>
      <c r="L39" s="2">
        <v>33336506.871762816</v>
      </c>
      <c r="M39" s="12">
        <f>VLOOKUP('Monthly Data'!$B39,CDM!$P$4:$V$15,4,FALSE)/12</f>
        <v>395821.80975860351</v>
      </c>
      <c r="N39" s="12">
        <f t="shared" si="4"/>
        <v>33732328.681521416</v>
      </c>
      <c r="O39" s="2">
        <v>81444.582135100849</v>
      </c>
      <c r="P39" s="12">
        <f>VLOOKUP('Monthly Data'!$B39,CDM!$P$21:$S$32,2,FALSE)/12</f>
        <v>263.69987606277124</v>
      </c>
      <c r="Q39" s="12">
        <f t="shared" si="5"/>
        <v>81708.282011163625</v>
      </c>
      <c r="R39" s="12">
        <v>530</v>
      </c>
      <c r="S39" s="2">
        <v>796421.04364326363</v>
      </c>
      <c r="T39" s="12">
        <f>VLOOKUP('Monthly Data'!$B39,CDM!$P$4:$V$15,7,FALSE)/12</f>
        <v>0</v>
      </c>
      <c r="U39" s="12">
        <f t="shared" si="6"/>
        <v>796421.04364326363</v>
      </c>
      <c r="V39" s="2">
        <v>1987.7100876051695</v>
      </c>
      <c r="W39" s="12">
        <f>VLOOKUP('Monthly Data'!$B39,CDM!$P$21:$S$32,4,FALSE)/12</f>
        <v>0</v>
      </c>
      <c r="X39" s="12">
        <f t="shared" si="7"/>
        <v>1987.7100876051695</v>
      </c>
      <c r="Y39" s="11">
        <v>9566</v>
      </c>
      <c r="Z39" s="2">
        <v>36748.567362428847</v>
      </c>
      <c r="AA39" s="12">
        <f>VLOOKUP('Monthly Data'!$B39,CDM!$P$4:$V$15,6,FALSE)/12</f>
        <v>0</v>
      </c>
      <c r="AB39" s="12">
        <f t="shared" si="8"/>
        <v>36748.567362428847</v>
      </c>
      <c r="AC39" s="13">
        <v>105.08333333333333</v>
      </c>
      <c r="AD39" s="12">
        <f>VLOOKUP('Monthly Data'!$B39,CDM!$P$21:$S$32,3,FALSE)/12</f>
        <v>0</v>
      </c>
      <c r="AE39" s="12">
        <f t="shared" si="9"/>
        <v>105.08333333333333</v>
      </c>
      <c r="AF39" s="212">
        <v>428</v>
      </c>
      <c r="AG39" s="2">
        <v>120986.63898920605</v>
      </c>
      <c r="AH39" s="5">
        <v>350</v>
      </c>
      <c r="AI39" s="1">
        <f>Weather!C159</f>
        <v>720.2</v>
      </c>
      <c r="AJ39" s="1">
        <f>Weather!D159</f>
        <v>0</v>
      </c>
      <c r="AK39" s="1">
        <f>Weather!E159</f>
        <v>29</v>
      </c>
      <c r="AL39" s="1">
        <f>Weather!F159</f>
        <v>198.2</v>
      </c>
      <c r="AM39" s="1">
        <f t="shared" si="10"/>
        <v>518688.04000000004</v>
      </c>
      <c r="AN39" s="126">
        <f t="shared" si="11"/>
        <v>0</v>
      </c>
      <c r="AO39" s="1">
        <f>Weather!G159</f>
        <v>662.20000000000016</v>
      </c>
      <c r="AP39" s="1">
        <f>Weather!H159</f>
        <v>0</v>
      </c>
      <c r="AQ39" s="1">
        <f t="shared" si="12"/>
        <v>438508.8400000002</v>
      </c>
      <c r="AR39" s="1">
        <f t="shared" si="13"/>
        <v>0</v>
      </c>
      <c r="AS39" s="1">
        <f>Weather!I159</f>
        <v>488.2000000000001</v>
      </c>
      <c r="AT39" s="1">
        <f>Weather!J159</f>
        <v>0</v>
      </c>
      <c r="AU39" s="1">
        <f>Weather!K159</f>
        <v>546.20000000000005</v>
      </c>
      <c r="AV39" s="1">
        <f>Weather!L159</f>
        <v>0</v>
      </c>
      <c r="AW39" s="1">
        <f>Weather!M159</f>
        <v>604.20000000000016</v>
      </c>
      <c r="AX39" s="1">
        <f>Weather!N159</f>
        <v>0</v>
      </c>
      <c r="AY39" s="1">
        <f>Weather!O159</f>
        <v>0</v>
      </c>
      <c r="AZ39" s="1">
        <f>Weather!P159</f>
        <v>-6.8344827586206902</v>
      </c>
      <c r="BA39" s="1">
        <f>Economic!C39</f>
        <v>6598</v>
      </c>
      <c r="BB39" s="1">
        <f>Economic!D39</f>
        <v>79.8</v>
      </c>
      <c r="BC39" s="1">
        <f>Economic!E39</f>
        <v>255</v>
      </c>
      <c r="BD39" s="1">
        <f>Economic!F39</f>
        <v>634944.30000000005</v>
      </c>
      <c r="BE39" s="1">
        <f>Economic!G39</f>
        <v>5688.4</v>
      </c>
      <c r="BF39" s="1">
        <f>Economic!H39</f>
        <v>6670.7</v>
      </c>
      <c r="BG39" s="1">
        <f>Economic!I39</f>
        <v>81.2</v>
      </c>
      <c r="BH39" s="1">
        <v>38</v>
      </c>
      <c r="BI39" s="1">
        <v>0</v>
      </c>
      <c r="BJ39" s="1">
        <v>1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>
        <v>29</v>
      </c>
      <c r="CB39">
        <v>20</v>
      </c>
      <c r="CC39" s="137">
        <f t="shared" si="14"/>
        <v>1348938.4028011118</v>
      </c>
      <c r="CD39" s="137">
        <f t="shared" si="15"/>
        <v>430640.53315695102</v>
      </c>
      <c r="CE39" s="137">
        <f t="shared" si="16"/>
        <v>1163183.7476386696</v>
      </c>
      <c r="CF39" s="1">
        <v>0</v>
      </c>
    </row>
    <row r="40" spans="1:84" x14ac:dyDescent="0.2">
      <c r="A40" s="3">
        <v>40969</v>
      </c>
      <c r="B40" s="4">
        <f t="shared" si="0"/>
        <v>2012</v>
      </c>
      <c r="C40" s="4">
        <f t="shared" si="1"/>
        <v>3</v>
      </c>
      <c r="D40" s="2">
        <v>35474284.6374323</v>
      </c>
      <c r="E40" s="12">
        <f>VLOOKUP('Monthly Data'!$B40,CDM!$P$4:$V$15,2,FALSE)/12</f>
        <v>312419.78924462525</v>
      </c>
      <c r="F40" s="12">
        <f t="shared" si="2"/>
        <v>35786704.426676922</v>
      </c>
      <c r="G40" s="12">
        <v>42304</v>
      </c>
      <c r="H40" s="2">
        <v>12341507.115701405</v>
      </c>
      <c r="I40" s="12">
        <f>VLOOKUP('Monthly Data'!$B40,CDM!$P$4:$V$15,3,FALSE)/12</f>
        <v>287417.90675973258</v>
      </c>
      <c r="J40" s="12">
        <f t="shared" si="3"/>
        <v>12628925.022461139</v>
      </c>
      <c r="K40" s="12">
        <v>3938</v>
      </c>
      <c r="L40" s="2">
        <v>32947733.97095241</v>
      </c>
      <c r="M40" s="12">
        <f>VLOOKUP('Monthly Data'!$B40,CDM!$P$4:$V$15,4,FALSE)/12</f>
        <v>395821.80975860351</v>
      </c>
      <c r="N40" s="12">
        <f t="shared" si="4"/>
        <v>33343555.780711014</v>
      </c>
      <c r="O40" s="2">
        <v>80494.769169580613</v>
      </c>
      <c r="P40" s="12">
        <f>VLOOKUP('Monthly Data'!$B40,CDM!$P$21:$S$32,2,FALSE)/12</f>
        <v>263.69987606277124</v>
      </c>
      <c r="Q40" s="12">
        <f t="shared" si="5"/>
        <v>80758.469045643389</v>
      </c>
      <c r="R40" s="12">
        <v>530</v>
      </c>
      <c r="S40" s="2">
        <v>750454.14611005678</v>
      </c>
      <c r="T40" s="12">
        <f>VLOOKUP('Monthly Data'!$B40,CDM!$P$4:$V$15,7,FALSE)/12</f>
        <v>0</v>
      </c>
      <c r="U40" s="12">
        <f t="shared" si="6"/>
        <v>750454.14611005678</v>
      </c>
      <c r="V40" s="2">
        <v>1987.7100876051695</v>
      </c>
      <c r="W40" s="12">
        <f>VLOOKUP('Monthly Data'!$B40,CDM!$P$21:$S$32,4,FALSE)/12</f>
        <v>0</v>
      </c>
      <c r="X40" s="12">
        <f t="shared" si="7"/>
        <v>1987.7100876051695</v>
      </c>
      <c r="Y40" s="11">
        <v>9566</v>
      </c>
      <c r="Z40" s="2">
        <v>39287.628083491378</v>
      </c>
      <c r="AA40" s="12">
        <f>VLOOKUP('Monthly Data'!$B40,CDM!$P$4:$V$15,6,FALSE)/12</f>
        <v>0</v>
      </c>
      <c r="AB40" s="12">
        <f t="shared" si="8"/>
        <v>39287.628083491378</v>
      </c>
      <c r="AC40" s="13">
        <v>105.08333333333333</v>
      </c>
      <c r="AD40" s="12">
        <f>VLOOKUP('Monthly Data'!$B40,CDM!$P$21:$S$32,3,FALSE)/12</f>
        <v>0</v>
      </c>
      <c r="AE40" s="12">
        <f t="shared" si="9"/>
        <v>105.08333333333333</v>
      </c>
      <c r="AF40" s="212">
        <v>428</v>
      </c>
      <c r="AG40" s="2">
        <v>133637.30075901255</v>
      </c>
      <c r="AH40" s="5">
        <v>350</v>
      </c>
      <c r="AI40" s="1">
        <f>Weather!C160</f>
        <v>527.00000000000011</v>
      </c>
      <c r="AJ40" s="1">
        <f>Weather!D160</f>
        <v>0</v>
      </c>
      <c r="AK40" s="1">
        <f>Weather!E160</f>
        <v>7</v>
      </c>
      <c r="AL40" s="1">
        <f>Weather!F160</f>
        <v>98.6</v>
      </c>
      <c r="AM40" s="1">
        <f t="shared" si="10"/>
        <v>277729.00000000012</v>
      </c>
      <c r="AN40" s="126">
        <f t="shared" si="11"/>
        <v>0</v>
      </c>
      <c r="AO40" s="1">
        <f>Weather!G160</f>
        <v>466.90000000000009</v>
      </c>
      <c r="AP40" s="1">
        <f>Weather!H160</f>
        <v>1.8999999999999986</v>
      </c>
      <c r="AQ40" s="1">
        <f t="shared" si="12"/>
        <v>217995.61000000007</v>
      </c>
      <c r="AR40" s="1">
        <f t="shared" si="13"/>
        <v>3.6099999999999945</v>
      </c>
      <c r="AS40" s="1">
        <f>Weather!I160</f>
        <v>299.90000000000003</v>
      </c>
      <c r="AT40" s="1">
        <f>Weather!J160</f>
        <v>20.9</v>
      </c>
      <c r="AU40" s="1">
        <f>Weather!K160</f>
        <v>352.00000000000006</v>
      </c>
      <c r="AV40" s="1">
        <f>Weather!L160</f>
        <v>10.999999999999998</v>
      </c>
      <c r="AW40" s="1">
        <f>Weather!M160</f>
        <v>408.10000000000008</v>
      </c>
      <c r="AX40" s="1">
        <f>Weather!N160</f>
        <v>5.0999999999999979</v>
      </c>
      <c r="AY40" s="1">
        <f>Weather!O160</f>
        <v>0</v>
      </c>
      <c r="AZ40" s="1">
        <f>Weather!P160</f>
        <v>1.0000000000000004</v>
      </c>
      <c r="BA40" s="1">
        <f>Economic!C40</f>
        <v>6569.8</v>
      </c>
      <c r="BB40" s="1">
        <f>Economic!D40</f>
        <v>79.099999999999994</v>
      </c>
      <c r="BC40" s="1">
        <f>Economic!E40</f>
        <v>255</v>
      </c>
      <c r="BD40" s="1">
        <f>Economic!F40</f>
        <v>634944.30000000005</v>
      </c>
      <c r="BE40" s="1">
        <f>Economic!G40</f>
        <v>5688.4</v>
      </c>
      <c r="BF40" s="1">
        <f>Economic!H40</f>
        <v>6674</v>
      </c>
      <c r="BG40" s="1">
        <f>Economic!I40</f>
        <v>81.2</v>
      </c>
      <c r="BH40" s="1">
        <v>39</v>
      </c>
      <c r="BI40" s="1">
        <v>0</v>
      </c>
      <c r="BJ40" s="1">
        <v>0</v>
      </c>
      <c r="BK40" s="1">
        <v>1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1</v>
      </c>
      <c r="BV40" s="1">
        <v>0</v>
      </c>
      <c r="BW40" s="1">
        <v>1</v>
      </c>
      <c r="BX40" s="1">
        <v>0</v>
      </c>
      <c r="BY40" s="1">
        <v>0</v>
      </c>
      <c r="BZ40" s="1">
        <v>0</v>
      </c>
      <c r="CA40">
        <v>31</v>
      </c>
      <c r="CB40">
        <v>22</v>
      </c>
      <c r="CC40" s="137">
        <f t="shared" si="14"/>
        <v>1154409.8202153845</v>
      </c>
      <c r="CD40" s="137">
        <f t="shared" si="15"/>
        <v>398113.13276456145</v>
      </c>
      <c r="CE40" s="137">
        <f t="shared" si="16"/>
        <v>1075598.573571323</v>
      </c>
      <c r="CF40" s="1">
        <v>0</v>
      </c>
    </row>
    <row r="41" spans="1:84" x14ac:dyDescent="0.2">
      <c r="A41" s="3">
        <v>41000</v>
      </c>
      <c r="B41" s="4">
        <f t="shared" si="0"/>
        <v>2012</v>
      </c>
      <c r="C41" s="4">
        <f t="shared" si="1"/>
        <v>4</v>
      </c>
      <c r="D41" s="2">
        <v>29855022.451166406</v>
      </c>
      <c r="E41" s="12">
        <f>VLOOKUP('Monthly Data'!$B41,CDM!$P$4:$V$15,2,FALSE)/12</f>
        <v>312419.78924462525</v>
      </c>
      <c r="F41" s="12">
        <f t="shared" si="2"/>
        <v>30167442.240411032</v>
      </c>
      <c r="G41" s="12">
        <v>42344</v>
      </c>
      <c r="H41" s="2">
        <v>11094045.9782901</v>
      </c>
      <c r="I41" s="12">
        <f>VLOOKUP('Monthly Data'!$B41,CDM!$P$4:$V$15,3,FALSE)/12</f>
        <v>287417.90675973258</v>
      </c>
      <c r="J41" s="12">
        <f t="shared" si="3"/>
        <v>11381463.885049833</v>
      </c>
      <c r="K41" s="12">
        <v>3909</v>
      </c>
      <c r="L41" s="2">
        <v>29122570.031087972</v>
      </c>
      <c r="M41" s="12">
        <f>VLOOKUP('Monthly Data'!$B41,CDM!$P$4:$V$15,4,FALSE)/12</f>
        <v>395821.80975860351</v>
      </c>
      <c r="N41" s="12">
        <f t="shared" si="4"/>
        <v>29518391.840846576</v>
      </c>
      <c r="O41" s="2">
        <v>71149.492537000988</v>
      </c>
      <c r="P41" s="12">
        <f>VLOOKUP('Monthly Data'!$B41,CDM!$P$21:$S$32,2,FALSE)/12</f>
        <v>263.69987606277124</v>
      </c>
      <c r="Q41" s="12">
        <f t="shared" si="5"/>
        <v>71413.192413063764</v>
      </c>
      <c r="R41" s="12">
        <v>531</v>
      </c>
      <c r="S41" s="2">
        <v>626166.22390891844</v>
      </c>
      <c r="T41" s="12">
        <f>VLOOKUP('Monthly Data'!$B41,CDM!$P$4:$V$15,7,FALSE)/12</f>
        <v>0</v>
      </c>
      <c r="U41" s="12">
        <f t="shared" si="6"/>
        <v>626166.22390891844</v>
      </c>
      <c r="V41" s="2">
        <v>1987.7100876051695</v>
      </c>
      <c r="W41" s="12">
        <f>VLOOKUP('Monthly Data'!$B41,CDM!$P$21:$S$32,4,FALSE)/12</f>
        <v>0</v>
      </c>
      <c r="X41" s="12">
        <f t="shared" si="7"/>
        <v>1987.7100876051695</v>
      </c>
      <c r="Y41" s="11">
        <v>9566</v>
      </c>
      <c r="Z41" s="2">
        <v>37482.286527514269</v>
      </c>
      <c r="AA41" s="12">
        <f>VLOOKUP('Monthly Data'!$B41,CDM!$P$4:$V$15,6,FALSE)/12</f>
        <v>0</v>
      </c>
      <c r="AB41" s="12">
        <f t="shared" si="8"/>
        <v>37482.286527514269</v>
      </c>
      <c r="AC41" s="13">
        <v>105.08333333333333</v>
      </c>
      <c r="AD41" s="12">
        <f>VLOOKUP('Monthly Data'!$B41,CDM!$P$21:$S$32,3,FALSE)/12</f>
        <v>0</v>
      </c>
      <c r="AE41" s="12">
        <f t="shared" si="9"/>
        <v>105.08333333333333</v>
      </c>
      <c r="AF41" s="212">
        <v>428</v>
      </c>
      <c r="AG41" s="2">
        <v>127305.08049213541</v>
      </c>
      <c r="AH41" s="5">
        <v>350</v>
      </c>
      <c r="AI41" s="1">
        <f>Weather!C161</f>
        <v>420.60000000000008</v>
      </c>
      <c r="AJ41" s="1">
        <f>Weather!D161</f>
        <v>0</v>
      </c>
      <c r="AK41" s="1">
        <f>Weather!E161</f>
        <v>0</v>
      </c>
      <c r="AL41" s="1">
        <f>Weather!F161</f>
        <v>0.89999999999999858</v>
      </c>
      <c r="AM41" s="1">
        <f t="shared" si="10"/>
        <v>176904.36000000007</v>
      </c>
      <c r="AN41" s="126">
        <f t="shared" si="11"/>
        <v>0</v>
      </c>
      <c r="AO41" s="1">
        <f>Weather!G161</f>
        <v>360.6</v>
      </c>
      <c r="AP41" s="1">
        <f>Weather!H161</f>
        <v>0</v>
      </c>
      <c r="AQ41" s="1">
        <f t="shared" si="12"/>
        <v>130032.36000000002</v>
      </c>
      <c r="AR41" s="1">
        <f t="shared" si="13"/>
        <v>0</v>
      </c>
      <c r="AS41" s="1">
        <f>Weather!I161</f>
        <v>181.99999999999997</v>
      </c>
      <c r="AT41" s="1">
        <f>Weather!J161</f>
        <v>1.4000000000000004</v>
      </c>
      <c r="AU41" s="1">
        <f>Weather!K161</f>
        <v>240.6</v>
      </c>
      <c r="AV41" s="1">
        <f>Weather!L161</f>
        <v>0</v>
      </c>
      <c r="AW41" s="1">
        <f>Weather!M161</f>
        <v>300.60000000000002</v>
      </c>
      <c r="AX41" s="1">
        <f>Weather!N161</f>
        <v>0</v>
      </c>
      <c r="AY41" s="1">
        <f>Weather!O161</f>
        <v>0</v>
      </c>
      <c r="AZ41" s="1">
        <f>Weather!P161</f>
        <v>3.9800000000000009</v>
      </c>
      <c r="BA41" s="1">
        <f>Economic!C41</f>
        <v>6603.3</v>
      </c>
      <c r="BB41" s="1">
        <f>Economic!D41</f>
        <v>80.2</v>
      </c>
      <c r="BC41" s="1">
        <f>Economic!E41</f>
        <v>255</v>
      </c>
      <c r="BD41" s="1">
        <f>Economic!F41</f>
        <v>634944.30000000005</v>
      </c>
      <c r="BE41" s="1">
        <f>Economic!G41</f>
        <v>5688.4</v>
      </c>
      <c r="BF41" s="1">
        <f>Economic!H41</f>
        <v>6685.8</v>
      </c>
      <c r="BG41" s="1">
        <f>Economic!I41</f>
        <v>81.7</v>
      </c>
      <c r="BH41" s="1">
        <v>40</v>
      </c>
      <c r="BI41" s="1">
        <v>0</v>
      </c>
      <c r="BJ41" s="1">
        <v>0</v>
      </c>
      <c r="BK41" s="1">
        <v>0</v>
      </c>
      <c r="BL41" s="1">
        <v>1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1</v>
      </c>
      <c r="BV41" s="1">
        <v>0</v>
      </c>
      <c r="BW41" s="1">
        <v>1</v>
      </c>
      <c r="BX41" s="1">
        <v>1</v>
      </c>
      <c r="BY41" s="1">
        <v>0</v>
      </c>
      <c r="BZ41" s="1">
        <v>1</v>
      </c>
      <c r="CA41">
        <v>30</v>
      </c>
      <c r="CB41">
        <v>19</v>
      </c>
      <c r="CC41" s="137">
        <f t="shared" si="14"/>
        <v>1005581.4080137011</v>
      </c>
      <c r="CD41" s="137">
        <f t="shared" si="15"/>
        <v>369801.53260967002</v>
      </c>
      <c r="CE41" s="137">
        <f t="shared" si="16"/>
        <v>983946.39469488582</v>
      </c>
      <c r="CF41" s="1">
        <v>0</v>
      </c>
    </row>
    <row r="42" spans="1:84" x14ac:dyDescent="0.2">
      <c r="A42" s="3">
        <v>41030</v>
      </c>
      <c r="B42" s="4">
        <f t="shared" si="0"/>
        <v>2012</v>
      </c>
      <c r="C42" s="4">
        <f t="shared" si="1"/>
        <v>5</v>
      </c>
      <c r="D42" s="2">
        <v>26212235.169140249</v>
      </c>
      <c r="E42" s="12">
        <f>VLOOKUP('Monthly Data'!$B42,CDM!$P$4:$V$15,2,FALSE)/12</f>
        <v>312419.78924462525</v>
      </c>
      <c r="F42" s="12">
        <f t="shared" si="2"/>
        <v>26524654.958384875</v>
      </c>
      <c r="G42" s="12">
        <v>42344</v>
      </c>
      <c r="H42" s="2">
        <v>11003004.374300065</v>
      </c>
      <c r="I42" s="12">
        <f>VLOOKUP('Monthly Data'!$B42,CDM!$P$4:$V$15,3,FALSE)/12</f>
        <v>287417.90675973258</v>
      </c>
      <c r="J42" s="12">
        <f t="shared" si="3"/>
        <v>11290422.281059798</v>
      </c>
      <c r="K42" s="12">
        <v>3909</v>
      </c>
      <c r="L42" s="2">
        <v>29572265.598022848</v>
      </c>
      <c r="M42" s="12">
        <f>VLOOKUP('Monthly Data'!$B42,CDM!$P$4:$V$15,4,FALSE)/12</f>
        <v>395821.80975860351</v>
      </c>
      <c r="N42" s="12">
        <f t="shared" si="4"/>
        <v>29968087.407781452</v>
      </c>
      <c r="O42" s="2">
        <v>72248.145964545358</v>
      </c>
      <c r="P42" s="12">
        <f>VLOOKUP('Monthly Data'!$B42,CDM!$P$21:$S$32,2,FALSE)/12</f>
        <v>263.69987606277124</v>
      </c>
      <c r="Q42" s="12">
        <f t="shared" si="5"/>
        <v>72511.845840608134</v>
      </c>
      <c r="R42" s="12">
        <v>531</v>
      </c>
      <c r="S42" s="2">
        <v>557386.05313092982</v>
      </c>
      <c r="T42" s="12">
        <f>VLOOKUP('Monthly Data'!$B42,CDM!$P$4:$V$15,7,FALSE)/12</f>
        <v>0</v>
      </c>
      <c r="U42" s="12">
        <f t="shared" si="6"/>
        <v>557386.05313092982</v>
      </c>
      <c r="V42" s="2">
        <v>1987.7100876051695</v>
      </c>
      <c r="W42" s="12">
        <f>VLOOKUP('Monthly Data'!$B42,CDM!$P$21:$S$32,4,FALSE)/12</f>
        <v>0</v>
      </c>
      <c r="X42" s="12">
        <f t="shared" si="7"/>
        <v>1987.7100876051695</v>
      </c>
      <c r="Y42" s="11">
        <v>9566</v>
      </c>
      <c r="Z42" s="2">
        <v>38734.02950358075</v>
      </c>
      <c r="AA42" s="12">
        <f>VLOOKUP('Monthly Data'!$B42,CDM!$P$4:$V$15,6,FALSE)/12</f>
        <v>0</v>
      </c>
      <c r="AB42" s="12">
        <f t="shared" si="8"/>
        <v>38734.02950358075</v>
      </c>
      <c r="AC42" s="13">
        <v>105.08333333333333</v>
      </c>
      <c r="AD42" s="12">
        <f>VLOOKUP('Monthly Data'!$B42,CDM!$P$21:$S$32,3,FALSE)/12</f>
        <v>0</v>
      </c>
      <c r="AE42" s="12">
        <f t="shared" si="9"/>
        <v>105.08333333333333</v>
      </c>
      <c r="AF42" s="212">
        <v>428</v>
      </c>
      <c r="AG42" s="2">
        <v>133635.28058605731</v>
      </c>
      <c r="AH42" s="5">
        <v>350</v>
      </c>
      <c r="AI42" s="1">
        <f>Weather!C162</f>
        <v>145.5</v>
      </c>
      <c r="AJ42" s="1">
        <f>Weather!D162</f>
        <v>11.1</v>
      </c>
      <c r="AK42" s="1">
        <f>Weather!E162</f>
        <v>0</v>
      </c>
      <c r="AL42" s="1">
        <f>Weather!F162</f>
        <v>0</v>
      </c>
      <c r="AM42" s="1">
        <f t="shared" si="10"/>
        <v>21170.25</v>
      </c>
      <c r="AN42" s="126">
        <f t="shared" si="11"/>
        <v>123.21</v>
      </c>
      <c r="AO42" s="1">
        <f>Weather!G162</f>
        <v>97.199999999999989</v>
      </c>
      <c r="AP42" s="1">
        <f>Weather!H162</f>
        <v>24.800000000000004</v>
      </c>
      <c r="AQ42" s="1">
        <f t="shared" si="12"/>
        <v>9447.8399999999983</v>
      </c>
      <c r="AR42" s="1">
        <f t="shared" si="13"/>
        <v>615.04000000000019</v>
      </c>
      <c r="AS42" s="1">
        <f>Weather!I162</f>
        <v>10.1</v>
      </c>
      <c r="AT42" s="1">
        <f>Weather!J162</f>
        <v>123.70000000000002</v>
      </c>
      <c r="AU42" s="1">
        <f>Weather!K162</f>
        <v>28.9</v>
      </c>
      <c r="AV42" s="1">
        <f>Weather!L162</f>
        <v>80.5</v>
      </c>
      <c r="AW42" s="1">
        <f>Weather!M162</f>
        <v>58.899999999999991</v>
      </c>
      <c r="AX42" s="1">
        <f>Weather!N162</f>
        <v>48.5</v>
      </c>
      <c r="AY42" s="1">
        <f>Weather!O162</f>
        <v>2.9000000000000021</v>
      </c>
      <c r="AZ42" s="1">
        <f>Weather!P162</f>
        <v>13.664516129032259</v>
      </c>
      <c r="BA42" s="1">
        <f>Economic!C42</f>
        <v>6658.1</v>
      </c>
      <c r="BB42" s="1">
        <f>Economic!D42</f>
        <v>81.900000000000006</v>
      </c>
      <c r="BC42" s="1">
        <f>Economic!E42</f>
        <v>255</v>
      </c>
      <c r="BD42" s="1">
        <f>Economic!F42</f>
        <v>634944.30000000005</v>
      </c>
      <c r="BE42" s="1">
        <f>Economic!G42</f>
        <v>5688.4</v>
      </c>
      <c r="BF42" s="1">
        <f>Economic!H42</f>
        <v>6690.1</v>
      </c>
      <c r="BG42" s="1">
        <f>Economic!I42</f>
        <v>81.8</v>
      </c>
      <c r="BH42" s="1">
        <v>41</v>
      </c>
      <c r="BI42" s="1">
        <v>0</v>
      </c>
      <c r="BJ42" s="1">
        <v>0</v>
      </c>
      <c r="BK42" s="1">
        <v>0</v>
      </c>
      <c r="BL42" s="1">
        <v>0</v>
      </c>
      <c r="BM42" s="1">
        <v>1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1</v>
      </c>
      <c r="BV42" s="1">
        <v>0</v>
      </c>
      <c r="BW42" s="1">
        <v>1</v>
      </c>
      <c r="BX42" s="1">
        <v>1</v>
      </c>
      <c r="BY42" s="1">
        <v>0</v>
      </c>
      <c r="BZ42" s="1">
        <v>1</v>
      </c>
      <c r="CA42">
        <v>31</v>
      </c>
      <c r="CB42">
        <v>22</v>
      </c>
      <c r="CC42" s="137">
        <f t="shared" si="14"/>
        <v>855634.03091564111</v>
      </c>
      <c r="CD42" s="137">
        <f t="shared" si="15"/>
        <v>354935.62497742142</v>
      </c>
      <c r="CE42" s="137">
        <f t="shared" si="16"/>
        <v>966712.49702520808</v>
      </c>
      <c r="CF42" s="1">
        <v>0</v>
      </c>
    </row>
    <row r="43" spans="1:84" x14ac:dyDescent="0.2">
      <c r="A43" s="3">
        <v>41061</v>
      </c>
      <c r="B43" s="4">
        <f t="shared" si="0"/>
        <v>2012</v>
      </c>
      <c r="C43" s="4">
        <f t="shared" si="1"/>
        <v>6</v>
      </c>
      <c r="D43" s="2">
        <v>25537548.472643334</v>
      </c>
      <c r="E43" s="12">
        <f>VLOOKUP('Monthly Data'!$B43,CDM!$P$4:$V$15,2,FALSE)/12</f>
        <v>312419.78924462525</v>
      </c>
      <c r="F43" s="12">
        <f t="shared" si="2"/>
        <v>25849968.26188796</v>
      </c>
      <c r="G43" s="12">
        <v>42344</v>
      </c>
      <c r="H43" s="2">
        <v>10938981.264826575</v>
      </c>
      <c r="I43" s="12">
        <f>VLOOKUP('Monthly Data'!$B43,CDM!$P$4:$V$15,3,FALSE)/12</f>
        <v>287417.90675973258</v>
      </c>
      <c r="J43" s="12">
        <f t="shared" si="3"/>
        <v>11226399.171586309</v>
      </c>
      <c r="K43" s="12">
        <v>3909</v>
      </c>
      <c r="L43" s="2">
        <v>29297025.198399115</v>
      </c>
      <c r="M43" s="12">
        <f>VLOOKUP('Monthly Data'!$B43,CDM!$P$4:$V$15,4,FALSE)/12</f>
        <v>395821.80975860351</v>
      </c>
      <c r="N43" s="12">
        <f t="shared" si="4"/>
        <v>29692847.008157719</v>
      </c>
      <c r="O43" s="2">
        <v>71575.704805059591</v>
      </c>
      <c r="P43" s="12">
        <f>VLOOKUP('Monthly Data'!$B43,CDM!$P$21:$S$32,2,FALSE)/12</f>
        <v>263.69987606277124</v>
      </c>
      <c r="Q43" s="12">
        <f t="shared" si="5"/>
        <v>71839.404681122367</v>
      </c>
      <c r="R43" s="12">
        <v>531</v>
      </c>
      <c r="S43" s="2">
        <v>495494.174573055</v>
      </c>
      <c r="T43" s="12">
        <f>VLOOKUP('Monthly Data'!$B43,CDM!$P$4:$V$15,7,FALSE)/12</f>
        <v>0</v>
      </c>
      <c r="U43" s="12">
        <f t="shared" si="6"/>
        <v>495494.174573055</v>
      </c>
      <c r="V43" s="2">
        <v>1987.7100876051695</v>
      </c>
      <c r="W43" s="12">
        <f>VLOOKUP('Monthly Data'!$B43,CDM!$P$21:$S$32,4,FALSE)/12</f>
        <v>0</v>
      </c>
      <c r="X43" s="12">
        <f t="shared" si="7"/>
        <v>1987.7100876051695</v>
      </c>
      <c r="Y43" s="11">
        <v>9566</v>
      </c>
      <c r="Z43" s="2">
        <v>37474.803513497005</v>
      </c>
      <c r="AA43" s="12">
        <f>VLOOKUP('Monthly Data'!$B43,CDM!$P$4:$V$15,6,FALSE)/12</f>
        <v>0</v>
      </c>
      <c r="AB43" s="12">
        <f t="shared" si="8"/>
        <v>37474.803513497005</v>
      </c>
      <c r="AC43" s="13">
        <v>105.08333333333333</v>
      </c>
      <c r="AD43" s="12">
        <f>VLOOKUP('Monthly Data'!$B43,CDM!$P$21:$S$32,3,FALSE)/12</f>
        <v>0</v>
      </c>
      <c r="AE43" s="12">
        <f t="shared" si="9"/>
        <v>105.08333333333333</v>
      </c>
      <c r="AF43" s="212">
        <v>428</v>
      </c>
      <c r="AG43" s="2">
        <v>127303.1254860484</v>
      </c>
      <c r="AH43" s="5">
        <v>350</v>
      </c>
      <c r="AI43" s="1">
        <f>Weather!C163</f>
        <v>43.699999999999996</v>
      </c>
      <c r="AJ43" s="1">
        <f>Weather!D163</f>
        <v>45.5</v>
      </c>
      <c r="AK43" s="1">
        <f>Weather!E163</f>
        <v>0</v>
      </c>
      <c r="AL43" s="1">
        <f>Weather!F163</f>
        <v>0</v>
      </c>
      <c r="AM43" s="1">
        <f t="shared" si="10"/>
        <v>1909.6899999999996</v>
      </c>
      <c r="AN43" s="126">
        <f t="shared" si="11"/>
        <v>2070.25</v>
      </c>
      <c r="AO43" s="1">
        <f>Weather!G163</f>
        <v>24.000000000000004</v>
      </c>
      <c r="AP43" s="1">
        <f>Weather!H163</f>
        <v>85.8</v>
      </c>
      <c r="AQ43" s="1">
        <f t="shared" si="12"/>
        <v>576.00000000000023</v>
      </c>
      <c r="AR43" s="1">
        <f t="shared" si="13"/>
        <v>7361.6399999999994</v>
      </c>
      <c r="AS43" s="1">
        <f>Weather!I163</f>
        <v>0</v>
      </c>
      <c r="AT43" s="1">
        <f>Weather!J163</f>
        <v>241.79999999999998</v>
      </c>
      <c r="AU43" s="1">
        <f>Weather!K163</f>
        <v>3</v>
      </c>
      <c r="AV43" s="1">
        <f>Weather!L163</f>
        <v>184.79999999999998</v>
      </c>
      <c r="AW43" s="1">
        <f>Weather!M163</f>
        <v>11.200000000000001</v>
      </c>
      <c r="AX43" s="1">
        <f>Weather!N163</f>
        <v>132.99999999999997</v>
      </c>
      <c r="AY43" s="1">
        <f>Weather!O163</f>
        <v>21.699999999999996</v>
      </c>
      <c r="AZ43" s="1">
        <f>Weather!P163</f>
        <v>18.060000000000002</v>
      </c>
      <c r="BA43" s="1">
        <f>Economic!C43</f>
        <v>6737.2</v>
      </c>
      <c r="BB43" s="1">
        <f>Economic!D43</f>
        <v>82.9</v>
      </c>
      <c r="BC43" s="1">
        <f>Economic!E43</f>
        <v>255</v>
      </c>
      <c r="BD43" s="1">
        <f>Economic!F43</f>
        <v>634944.30000000005</v>
      </c>
      <c r="BE43" s="1">
        <f>Economic!G43</f>
        <v>5688.4</v>
      </c>
      <c r="BF43" s="1">
        <f>Economic!H43</f>
        <v>6693.3</v>
      </c>
      <c r="BG43" s="1">
        <f>Economic!I43</f>
        <v>81.8</v>
      </c>
      <c r="BH43" s="1">
        <v>42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1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>
        <v>30</v>
      </c>
      <c r="CB43">
        <v>21</v>
      </c>
      <c r="CC43" s="137">
        <f t="shared" si="14"/>
        <v>861665.60872959869</v>
      </c>
      <c r="CD43" s="137">
        <f t="shared" si="15"/>
        <v>364632.7088275525</v>
      </c>
      <c r="CE43" s="137">
        <f t="shared" si="16"/>
        <v>989761.56693859061</v>
      </c>
      <c r="CF43" s="1">
        <v>0</v>
      </c>
    </row>
    <row r="44" spans="1:84" x14ac:dyDescent="0.2">
      <c r="A44" s="3">
        <v>41091</v>
      </c>
      <c r="B44" s="4">
        <f t="shared" si="0"/>
        <v>2012</v>
      </c>
      <c r="C44" s="4">
        <f t="shared" si="1"/>
        <v>7</v>
      </c>
      <c r="D44" s="2">
        <v>27264238.108992931</v>
      </c>
      <c r="E44" s="12">
        <f>VLOOKUP('Monthly Data'!$B44,CDM!$P$4:$V$15,2,FALSE)/12</f>
        <v>312419.78924462525</v>
      </c>
      <c r="F44" s="12">
        <f t="shared" si="2"/>
        <v>27576657.898237556</v>
      </c>
      <c r="G44" s="12">
        <v>42387</v>
      </c>
      <c r="H44" s="2">
        <v>11556030.188685257</v>
      </c>
      <c r="I44" s="12">
        <f>VLOOKUP('Monthly Data'!$B44,CDM!$P$4:$V$15,3,FALSE)/12</f>
        <v>287417.90675973258</v>
      </c>
      <c r="J44" s="12">
        <f t="shared" si="3"/>
        <v>11843448.09544499</v>
      </c>
      <c r="K44" s="12">
        <v>3917</v>
      </c>
      <c r="L44" s="2">
        <v>31244905.756138891</v>
      </c>
      <c r="M44" s="12">
        <f>VLOOKUP('Monthly Data'!$B44,CDM!$P$4:$V$15,4,FALSE)/12</f>
        <v>395821.80975860351</v>
      </c>
      <c r="N44" s="12">
        <f t="shared" si="4"/>
        <v>31640727.565897495</v>
      </c>
      <c r="O44" s="2">
        <v>76334.581272965122</v>
      </c>
      <c r="P44" s="12">
        <f>VLOOKUP('Monthly Data'!$B44,CDM!$P$21:$S$32,2,FALSE)/12</f>
        <v>263.69987606277124</v>
      </c>
      <c r="Q44" s="12">
        <f t="shared" si="5"/>
        <v>76598.281149027898</v>
      </c>
      <c r="R44" s="12">
        <v>533</v>
      </c>
      <c r="S44" s="2">
        <v>535829.15559772297</v>
      </c>
      <c r="T44" s="12">
        <f>VLOOKUP('Monthly Data'!$B44,CDM!$P$4:$V$15,7,FALSE)/12</f>
        <v>0</v>
      </c>
      <c r="U44" s="12">
        <f t="shared" si="6"/>
        <v>535829.15559772297</v>
      </c>
      <c r="V44" s="2">
        <v>1995.1904935380344</v>
      </c>
      <c r="W44" s="12">
        <f>VLOOKUP('Monthly Data'!$B44,CDM!$P$21:$S$32,4,FALSE)/12</f>
        <v>0</v>
      </c>
      <c r="X44" s="12">
        <f t="shared" si="7"/>
        <v>1995.1904935380344</v>
      </c>
      <c r="Y44" s="11">
        <v>9602</v>
      </c>
      <c r="Z44" s="2">
        <v>38615.132827324407</v>
      </c>
      <c r="AA44" s="12">
        <f>VLOOKUP('Monthly Data'!$B44,CDM!$P$4:$V$15,6,FALSE)/12</f>
        <v>0</v>
      </c>
      <c r="AB44" s="12">
        <f t="shared" si="8"/>
        <v>38615.132827324407</v>
      </c>
      <c r="AC44" s="13">
        <v>105.08333333333333</v>
      </c>
      <c r="AD44" s="12">
        <f>VLOOKUP('Monthly Data'!$B44,CDM!$P$21:$S$32,3,FALSE)/12</f>
        <v>0</v>
      </c>
      <c r="AE44" s="12">
        <f t="shared" si="9"/>
        <v>105.08333333333333</v>
      </c>
      <c r="AF44" s="212">
        <v>428</v>
      </c>
      <c r="AG44" s="2">
        <v>133637.30075901252</v>
      </c>
      <c r="AH44" s="5">
        <v>350</v>
      </c>
      <c r="AI44" s="1">
        <f>Weather!C164</f>
        <v>0.4</v>
      </c>
      <c r="AJ44" s="1">
        <f>Weather!D164</f>
        <v>94.299999999999969</v>
      </c>
      <c r="AK44" s="1">
        <f>Weather!E164</f>
        <v>0</v>
      </c>
      <c r="AL44" s="1">
        <f>Weather!F164</f>
        <v>0</v>
      </c>
      <c r="AM44" s="1">
        <f t="shared" si="10"/>
        <v>0.16000000000000003</v>
      </c>
      <c r="AN44" s="126">
        <f t="shared" si="11"/>
        <v>8892.4899999999943</v>
      </c>
      <c r="AO44" s="1">
        <f>Weather!G164</f>
        <v>0</v>
      </c>
      <c r="AP44" s="1">
        <f>Weather!H164</f>
        <v>155.89999999999998</v>
      </c>
      <c r="AQ44" s="1">
        <f t="shared" si="12"/>
        <v>0</v>
      </c>
      <c r="AR44" s="1">
        <f t="shared" si="13"/>
        <v>24304.809999999994</v>
      </c>
      <c r="AS44" s="1">
        <f>Weather!I164</f>
        <v>0</v>
      </c>
      <c r="AT44" s="1">
        <f>Weather!J164</f>
        <v>341.90000000000003</v>
      </c>
      <c r="AU44" s="1">
        <f>Weather!K164</f>
        <v>0</v>
      </c>
      <c r="AV44" s="1">
        <f>Weather!L164</f>
        <v>279.89999999999992</v>
      </c>
      <c r="AW44" s="1">
        <f>Weather!M164</f>
        <v>0</v>
      </c>
      <c r="AX44" s="1">
        <f>Weather!N164</f>
        <v>217.89999999999992</v>
      </c>
      <c r="AY44" s="1">
        <f>Weather!O164</f>
        <v>46.4</v>
      </c>
      <c r="AZ44" s="1">
        <f>Weather!P164</f>
        <v>21.029032258064522</v>
      </c>
      <c r="BA44" s="1">
        <f>Economic!C44</f>
        <v>6778.6</v>
      </c>
      <c r="BB44" s="1">
        <f>Economic!D44</f>
        <v>83</v>
      </c>
      <c r="BC44" s="1">
        <f>Economic!E44</f>
        <v>255</v>
      </c>
      <c r="BD44" s="1">
        <f>Economic!F44</f>
        <v>634944.30000000005</v>
      </c>
      <c r="BE44" s="1">
        <f>Economic!G44</f>
        <v>5688.4</v>
      </c>
      <c r="BF44" s="1">
        <f>Economic!H44</f>
        <v>6694.6</v>
      </c>
      <c r="BG44" s="1">
        <f>Economic!I44</f>
        <v>81.3</v>
      </c>
      <c r="BH44" s="1">
        <v>43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1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>
        <v>31</v>
      </c>
      <c r="CB44">
        <v>21</v>
      </c>
      <c r="CC44" s="137">
        <f t="shared" si="14"/>
        <v>889569.60962056636</v>
      </c>
      <c r="CD44" s="137">
        <f t="shared" si="15"/>
        <v>372775.16737694375</v>
      </c>
      <c r="CE44" s="137">
        <f t="shared" si="16"/>
        <v>1020668.6311579837</v>
      </c>
      <c r="CF44" s="1">
        <v>0</v>
      </c>
    </row>
    <row r="45" spans="1:84" x14ac:dyDescent="0.2">
      <c r="A45" s="3">
        <v>41122</v>
      </c>
      <c r="B45" s="4">
        <f t="shared" si="0"/>
        <v>2012</v>
      </c>
      <c r="C45" s="4">
        <f t="shared" si="1"/>
        <v>8</v>
      </c>
      <c r="D45" s="2">
        <v>26451153.405072346</v>
      </c>
      <c r="E45" s="12">
        <f>VLOOKUP('Monthly Data'!$B45,CDM!$P$4:$V$15,2,FALSE)/12</f>
        <v>312419.78924462525</v>
      </c>
      <c r="F45" s="12">
        <f t="shared" si="2"/>
        <v>26763573.194316972</v>
      </c>
      <c r="G45" s="12">
        <v>42387</v>
      </c>
      <c r="H45" s="2">
        <v>11232057.657166522</v>
      </c>
      <c r="I45" s="12">
        <f>VLOOKUP('Monthly Data'!$B45,CDM!$P$4:$V$15,3,FALSE)/12</f>
        <v>287417.90675973258</v>
      </c>
      <c r="J45" s="12">
        <f t="shared" si="3"/>
        <v>11519475.563926255</v>
      </c>
      <c r="K45" s="12">
        <v>3917</v>
      </c>
      <c r="L45" s="2">
        <v>30008341.703317862</v>
      </c>
      <c r="M45" s="12">
        <f>VLOOKUP('Monthly Data'!$B45,CDM!$P$4:$V$15,4,FALSE)/12</f>
        <v>395821.80975860351</v>
      </c>
      <c r="N45" s="12">
        <f t="shared" si="4"/>
        <v>30404163.513076466</v>
      </c>
      <c r="O45" s="2">
        <v>73313.525619092718</v>
      </c>
      <c r="P45" s="12">
        <f>VLOOKUP('Monthly Data'!$B45,CDM!$P$21:$S$32,2,FALSE)/12</f>
        <v>263.69987606277124</v>
      </c>
      <c r="Q45" s="12">
        <f t="shared" si="5"/>
        <v>73577.225495155493</v>
      </c>
      <c r="R45" s="12">
        <v>533</v>
      </c>
      <c r="S45" s="2">
        <v>611026.98292220104</v>
      </c>
      <c r="T45" s="12">
        <f>VLOOKUP('Monthly Data'!$B45,CDM!$P$4:$V$15,7,FALSE)/12</f>
        <v>0</v>
      </c>
      <c r="U45" s="12">
        <f t="shared" si="6"/>
        <v>611026.98292220104</v>
      </c>
      <c r="V45" s="2">
        <v>1995.1904935380344</v>
      </c>
      <c r="W45" s="12">
        <f>VLOOKUP('Monthly Data'!$B45,CDM!$P$21:$S$32,4,FALSE)/12</f>
        <v>0</v>
      </c>
      <c r="X45" s="12">
        <f t="shared" si="7"/>
        <v>1995.1904935380344</v>
      </c>
      <c r="Y45" s="11">
        <v>9602</v>
      </c>
      <c r="Z45" s="2">
        <v>38514.819734345263</v>
      </c>
      <c r="AA45" s="12">
        <f>VLOOKUP('Monthly Data'!$B45,CDM!$P$4:$V$15,6,FALSE)/12</f>
        <v>0</v>
      </c>
      <c r="AB45" s="12">
        <f t="shared" si="8"/>
        <v>38514.819734345263</v>
      </c>
      <c r="AC45" s="13">
        <v>105.08333333333333</v>
      </c>
      <c r="AD45" s="12">
        <f>VLOOKUP('Monthly Data'!$B45,CDM!$P$21:$S$32,3,FALSE)/12</f>
        <v>0</v>
      </c>
      <c r="AE45" s="12">
        <f t="shared" si="9"/>
        <v>105.08333333333333</v>
      </c>
      <c r="AF45" s="212">
        <v>428</v>
      </c>
      <c r="AG45" s="2">
        <v>134244.45602187669</v>
      </c>
      <c r="AH45" s="5">
        <v>350</v>
      </c>
      <c r="AI45" s="1">
        <f>Weather!C165</f>
        <v>30.099999999999998</v>
      </c>
      <c r="AJ45" s="1">
        <f>Weather!D165</f>
        <v>47.399999999999991</v>
      </c>
      <c r="AK45" s="1">
        <f>Weather!E165</f>
        <v>0</v>
      </c>
      <c r="AL45" s="1">
        <f>Weather!F165</f>
        <v>0</v>
      </c>
      <c r="AM45" s="1">
        <f t="shared" si="10"/>
        <v>906.00999999999988</v>
      </c>
      <c r="AN45" s="126">
        <f t="shared" si="11"/>
        <v>2246.7599999999993</v>
      </c>
      <c r="AO45" s="1">
        <f>Weather!G165</f>
        <v>11.700000000000001</v>
      </c>
      <c r="AP45" s="1">
        <f>Weather!H165</f>
        <v>91</v>
      </c>
      <c r="AQ45" s="1">
        <f t="shared" si="12"/>
        <v>136.89000000000001</v>
      </c>
      <c r="AR45" s="1">
        <f t="shared" si="13"/>
        <v>8281</v>
      </c>
      <c r="AS45" s="1">
        <f>Weather!I165</f>
        <v>0</v>
      </c>
      <c r="AT45" s="1">
        <f>Weather!J165</f>
        <v>265.29999999999995</v>
      </c>
      <c r="AU45" s="1">
        <f>Weather!K165</f>
        <v>0</v>
      </c>
      <c r="AV45" s="1">
        <f>Weather!L165</f>
        <v>203.29999999999998</v>
      </c>
      <c r="AW45" s="1">
        <f>Weather!M165</f>
        <v>2.3000000000000007</v>
      </c>
      <c r="AX45" s="1">
        <f>Weather!N165</f>
        <v>143.60000000000002</v>
      </c>
      <c r="AY45" s="1">
        <f>Weather!O165</f>
        <v>17.5</v>
      </c>
      <c r="AZ45" s="1">
        <f>Weather!P165</f>
        <v>18.558064516129029</v>
      </c>
      <c r="BA45" s="1">
        <f>Economic!C45</f>
        <v>6797.9</v>
      </c>
      <c r="BB45" s="1">
        <f>Economic!D45</f>
        <v>81.2</v>
      </c>
      <c r="BC45" s="1">
        <f>Economic!E45</f>
        <v>255</v>
      </c>
      <c r="BD45" s="1">
        <f>Economic!F45</f>
        <v>634944.30000000005</v>
      </c>
      <c r="BE45" s="1">
        <f>Economic!G45</f>
        <v>5688.4</v>
      </c>
      <c r="BF45" s="1">
        <f>Economic!H45</f>
        <v>6703.3</v>
      </c>
      <c r="BG45" s="1">
        <f>Economic!I45</f>
        <v>80</v>
      </c>
      <c r="BH45" s="1">
        <v>44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1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>
        <v>31</v>
      </c>
      <c r="CB45">
        <v>22</v>
      </c>
      <c r="CC45" s="137">
        <f t="shared" si="14"/>
        <v>863341.07078441849</v>
      </c>
      <c r="CD45" s="137">
        <f t="shared" si="15"/>
        <v>362324.44055375876</v>
      </c>
      <c r="CE45" s="137">
        <f t="shared" si="16"/>
        <v>980779.468163757</v>
      </c>
      <c r="CF45" s="1">
        <v>0</v>
      </c>
    </row>
    <row r="46" spans="1:84" x14ac:dyDescent="0.2">
      <c r="A46" s="3">
        <v>41153</v>
      </c>
      <c r="B46" s="4">
        <f t="shared" si="0"/>
        <v>2012</v>
      </c>
      <c r="C46" s="4">
        <f t="shared" si="1"/>
        <v>9</v>
      </c>
      <c r="D46" s="2">
        <v>25645975.234751705</v>
      </c>
      <c r="E46" s="12">
        <f>VLOOKUP('Monthly Data'!$B46,CDM!$P$4:$V$15,2,FALSE)/12</f>
        <v>312419.78924462525</v>
      </c>
      <c r="F46" s="12">
        <f t="shared" si="2"/>
        <v>25958395.023996331</v>
      </c>
      <c r="G46" s="12">
        <v>42387</v>
      </c>
      <c r="H46" s="2">
        <v>10592947.839510856</v>
      </c>
      <c r="I46" s="12">
        <f>VLOOKUP('Monthly Data'!$B46,CDM!$P$4:$V$15,3,FALSE)/12</f>
        <v>287417.90675973258</v>
      </c>
      <c r="J46" s="12">
        <f t="shared" si="3"/>
        <v>10880365.74627059</v>
      </c>
      <c r="K46" s="12">
        <v>3917</v>
      </c>
      <c r="L46" s="2">
        <v>28535808.50061851</v>
      </c>
      <c r="M46" s="12">
        <f>VLOOKUP('Monthly Data'!$B46,CDM!$P$4:$V$15,4,FALSE)/12</f>
        <v>395821.80975860351</v>
      </c>
      <c r="N46" s="12">
        <f t="shared" si="4"/>
        <v>28931630.310377114</v>
      </c>
      <c r="O46" s="2">
        <v>69715.972587059383</v>
      </c>
      <c r="P46" s="12">
        <f>VLOOKUP('Monthly Data'!$B46,CDM!$P$21:$S$32,2,FALSE)/12</f>
        <v>263.69987606277124</v>
      </c>
      <c r="Q46" s="12">
        <f t="shared" si="5"/>
        <v>69979.672463122159</v>
      </c>
      <c r="R46" s="12">
        <v>533</v>
      </c>
      <c r="S46" s="2">
        <v>685043.09297912719</v>
      </c>
      <c r="T46" s="12">
        <f>VLOOKUP('Monthly Data'!$B46,CDM!$P$4:$V$15,7,FALSE)/12</f>
        <v>0</v>
      </c>
      <c r="U46" s="12">
        <f t="shared" si="6"/>
        <v>685043.09297912719</v>
      </c>
      <c r="V46" s="2">
        <v>1995.1904935380344</v>
      </c>
      <c r="W46" s="12">
        <f>VLOOKUP('Monthly Data'!$B46,CDM!$P$21:$S$32,4,FALSE)/12</f>
        <v>0</v>
      </c>
      <c r="X46" s="12">
        <f t="shared" si="7"/>
        <v>1995.1904935380344</v>
      </c>
      <c r="Y46" s="11">
        <v>9602</v>
      </c>
      <c r="Z46" s="2">
        <v>37270.151802656575</v>
      </c>
      <c r="AA46" s="12">
        <f>VLOOKUP('Monthly Data'!$B46,CDM!$P$4:$V$15,6,FALSE)/12</f>
        <v>0</v>
      </c>
      <c r="AB46" s="12">
        <f t="shared" si="8"/>
        <v>37270.151802656575</v>
      </c>
      <c r="AC46" s="13">
        <v>105.08333333333333</v>
      </c>
      <c r="AD46" s="12">
        <f>VLOOKUP('Monthly Data'!$B46,CDM!$P$21:$S$32,3,FALSE)/12</f>
        <v>0</v>
      </c>
      <c r="AE46" s="12">
        <f t="shared" si="9"/>
        <v>105.08333333333333</v>
      </c>
      <c r="AF46" s="212">
        <v>428</v>
      </c>
      <c r="AG46" s="2">
        <v>127588.04564253986</v>
      </c>
      <c r="AH46" s="5">
        <v>350</v>
      </c>
      <c r="AI46" s="1">
        <f>Weather!C166</f>
        <v>165.3</v>
      </c>
      <c r="AJ46" s="1">
        <f>Weather!D166</f>
        <v>11.8</v>
      </c>
      <c r="AK46" s="1">
        <f>Weather!E166</f>
        <v>0</v>
      </c>
      <c r="AL46" s="1">
        <f>Weather!F166</f>
        <v>0</v>
      </c>
      <c r="AM46" s="1">
        <f t="shared" si="10"/>
        <v>27324.090000000004</v>
      </c>
      <c r="AN46" s="126">
        <f t="shared" si="11"/>
        <v>139.24</v>
      </c>
      <c r="AO46" s="1">
        <f>Weather!G166</f>
        <v>121.6</v>
      </c>
      <c r="AP46" s="1">
        <f>Weather!H166</f>
        <v>28.099999999999998</v>
      </c>
      <c r="AQ46" s="1">
        <f t="shared" si="12"/>
        <v>14786.56</v>
      </c>
      <c r="AR46" s="1">
        <f t="shared" si="13"/>
        <v>789.6099999999999</v>
      </c>
      <c r="AS46" s="1">
        <f>Weather!I166</f>
        <v>19.400000000000002</v>
      </c>
      <c r="AT46" s="1">
        <f>Weather!J166</f>
        <v>105.90000000000003</v>
      </c>
      <c r="AU46" s="1">
        <f>Weather!K166</f>
        <v>46.7</v>
      </c>
      <c r="AV46" s="1">
        <f>Weather!L166</f>
        <v>73.199999999999989</v>
      </c>
      <c r="AW46" s="1">
        <f>Weather!M166</f>
        <v>82.799999999999983</v>
      </c>
      <c r="AX46" s="1">
        <f>Weather!N166</f>
        <v>49.29999999999999</v>
      </c>
      <c r="AY46" s="1">
        <f>Weather!O166</f>
        <v>3.4999999999999964</v>
      </c>
      <c r="AZ46" s="1">
        <f>Weather!P166</f>
        <v>12.883333333333331</v>
      </c>
      <c r="BA46" s="1">
        <f>Economic!C46</f>
        <v>6763.1</v>
      </c>
      <c r="BB46" s="1">
        <f>Economic!D46</f>
        <v>79.5</v>
      </c>
      <c r="BC46" s="1">
        <f>Economic!E46</f>
        <v>255</v>
      </c>
      <c r="BD46" s="1">
        <f>Economic!F46</f>
        <v>634944.30000000005</v>
      </c>
      <c r="BE46" s="1">
        <f>Economic!G46</f>
        <v>5688.4</v>
      </c>
      <c r="BF46" s="1">
        <f>Economic!H46</f>
        <v>6707.4</v>
      </c>
      <c r="BG46" s="1">
        <f>Economic!I46</f>
        <v>79.3</v>
      </c>
      <c r="BH46" s="1">
        <v>45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1</v>
      </c>
      <c r="BR46" s="1">
        <v>0</v>
      </c>
      <c r="BS46" s="1">
        <v>0</v>
      </c>
      <c r="BT46" s="1">
        <v>0</v>
      </c>
      <c r="BU46" s="1">
        <v>0</v>
      </c>
      <c r="BV46" s="1">
        <v>1</v>
      </c>
      <c r="BW46" s="1">
        <v>1</v>
      </c>
      <c r="BX46" s="1">
        <v>0</v>
      </c>
      <c r="BY46" s="1">
        <v>1</v>
      </c>
      <c r="BZ46" s="1">
        <v>1</v>
      </c>
      <c r="CA46">
        <v>30</v>
      </c>
      <c r="CB46">
        <v>19</v>
      </c>
      <c r="CC46" s="137">
        <f t="shared" si="14"/>
        <v>865279.83413321106</v>
      </c>
      <c r="CD46" s="137">
        <f t="shared" si="15"/>
        <v>353098.26131702855</v>
      </c>
      <c r="CE46" s="137">
        <f t="shared" si="16"/>
        <v>964387.67701257044</v>
      </c>
      <c r="CF46" s="1">
        <v>0</v>
      </c>
    </row>
    <row r="47" spans="1:84" x14ac:dyDescent="0.2">
      <c r="A47" s="3">
        <v>41183</v>
      </c>
      <c r="B47" s="4">
        <f t="shared" si="0"/>
        <v>2012</v>
      </c>
      <c r="C47" s="4">
        <f t="shared" si="1"/>
        <v>10</v>
      </c>
      <c r="D47" s="2">
        <v>29816033.330578037</v>
      </c>
      <c r="E47" s="12">
        <f>VLOOKUP('Monthly Data'!$B47,CDM!$P$4:$V$15,2,FALSE)/12</f>
        <v>312419.78924462525</v>
      </c>
      <c r="F47" s="12">
        <f t="shared" si="2"/>
        <v>30128453.119822662</v>
      </c>
      <c r="G47" s="12">
        <v>42424</v>
      </c>
      <c r="H47" s="2">
        <v>11269065.127614925</v>
      </c>
      <c r="I47" s="12">
        <f>VLOOKUP('Monthly Data'!$B47,CDM!$P$4:$V$15,3,FALSE)/12</f>
        <v>287417.90675973258</v>
      </c>
      <c r="J47" s="12">
        <f t="shared" si="3"/>
        <v>11556483.034374658</v>
      </c>
      <c r="K47" s="12">
        <v>3917</v>
      </c>
      <c r="L47" s="2">
        <v>29179801.117395923</v>
      </c>
      <c r="M47" s="12">
        <f>VLOOKUP('Monthly Data'!$B47,CDM!$P$4:$V$15,4,FALSE)/12</f>
        <v>395821.80975860351</v>
      </c>
      <c r="N47" s="12">
        <f t="shared" si="4"/>
        <v>29575622.927154526</v>
      </c>
      <c r="O47" s="2">
        <v>71289.314082414217</v>
      </c>
      <c r="P47" s="12">
        <f>VLOOKUP('Monthly Data'!$B47,CDM!$P$21:$S$32,2,FALSE)/12</f>
        <v>263.69987606277124</v>
      </c>
      <c r="Q47" s="12">
        <f t="shared" si="5"/>
        <v>71553.013958476993</v>
      </c>
      <c r="R47" s="12">
        <v>538</v>
      </c>
      <c r="S47" s="2">
        <v>807979.81024667935</v>
      </c>
      <c r="T47" s="12">
        <f>VLOOKUP('Monthly Data'!$B47,CDM!$P$4:$V$15,7,FALSE)/12</f>
        <v>0</v>
      </c>
      <c r="U47" s="12">
        <f t="shared" si="6"/>
        <v>807979.81024667935</v>
      </c>
      <c r="V47" s="2">
        <v>2014.7226645849596</v>
      </c>
      <c r="W47" s="12">
        <f>VLOOKUP('Monthly Data'!$B47,CDM!$P$21:$S$32,4,FALSE)/12</f>
        <v>0</v>
      </c>
      <c r="X47" s="12">
        <f t="shared" si="7"/>
        <v>2014.7226645849596</v>
      </c>
      <c r="Y47" s="11">
        <v>9696</v>
      </c>
      <c r="Z47" s="2">
        <v>38315.034278019135</v>
      </c>
      <c r="AA47" s="12">
        <f>VLOOKUP('Monthly Data'!$B47,CDM!$P$4:$V$15,6,FALSE)/12</f>
        <v>0</v>
      </c>
      <c r="AB47" s="12">
        <f t="shared" si="8"/>
        <v>38315.034278019135</v>
      </c>
      <c r="AC47" s="13">
        <v>105.08333333333333</v>
      </c>
      <c r="AD47" s="12">
        <f>VLOOKUP('Monthly Data'!$B47,CDM!$P$21:$S$32,3,FALSE)/12</f>
        <v>0</v>
      </c>
      <c r="AE47" s="12">
        <f t="shared" si="9"/>
        <v>105.08333333333333</v>
      </c>
      <c r="AF47" s="212">
        <v>428</v>
      </c>
      <c r="AG47" s="2">
        <v>133508.24311736581</v>
      </c>
      <c r="AH47" s="5">
        <v>350</v>
      </c>
      <c r="AI47" s="1">
        <f>Weather!C167</f>
        <v>351.9</v>
      </c>
      <c r="AJ47" s="1">
        <f>Weather!D167</f>
        <v>0</v>
      </c>
      <c r="AK47" s="1">
        <f>Weather!E167</f>
        <v>0</v>
      </c>
      <c r="AL47" s="1">
        <f>Weather!F167</f>
        <v>0</v>
      </c>
      <c r="AM47" s="1">
        <f t="shared" si="10"/>
        <v>123833.60999999999</v>
      </c>
      <c r="AN47" s="126">
        <f t="shared" si="11"/>
        <v>0</v>
      </c>
      <c r="AO47" s="1">
        <f>Weather!G167</f>
        <v>289.90000000000003</v>
      </c>
      <c r="AP47" s="1">
        <f>Weather!H167</f>
        <v>0</v>
      </c>
      <c r="AQ47" s="1">
        <f t="shared" si="12"/>
        <v>84042.010000000024</v>
      </c>
      <c r="AR47" s="1">
        <f t="shared" si="13"/>
        <v>0</v>
      </c>
      <c r="AS47" s="1">
        <f>Weather!I167</f>
        <v>126.00000000000001</v>
      </c>
      <c r="AT47" s="1">
        <f>Weather!J167</f>
        <v>22.1</v>
      </c>
      <c r="AU47" s="1">
        <f>Weather!K167</f>
        <v>175.00000000000003</v>
      </c>
      <c r="AV47" s="1">
        <f>Weather!L167</f>
        <v>9.1</v>
      </c>
      <c r="AW47" s="1">
        <f>Weather!M167</f>
        <v>228.80000000000004</v>
      </c>
      <c r="AX47" s="1">
        <f>Weather!N167</f>
        <v>0.90000000000000036</v>
      </c>
      <c r="AY47" s="1">
        <f>Weather!O167</f>
        <v>0</v>
      </c>
      <c r="AZ47" s="1">
        <f>Weather!P167</f>
        <v>6.6483870967741927</v>
      </c>
      <c r="BA47" s="1">
        <f>Economic!C47</f>
        <v>6740.9</v>
      </c>
      <c r="BB47" s="1">
        <f>Economic!D47</f>
        <v>78.599999999999994</v>
      </c>
      <c r="BC47" s="1">
        <f>Economic!E47</f>
        <v>255</v>
      </c>
      <c r="BD47" s="1">
        <f>Economic!F47</f>
        <v>634944.30000000005</v>
      </c>
      <c r="BE47" s="1">
        <f>Economic!G47</f>
        <v>5688.4</v>
      </c>
      <c r="BF47" s="1">
        <f>Economic!H47</f>
        <v>6710</v>
      </c>
      <c r="BG47" s="1">
        <f>Economic!I47</f>
        <v>79</v>
      </c>
      <c r="BH47" s="1">
        <v>46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1</v>
      </c>
      <c r="BS47" s="1">
        <v>0</v>
      </c>
      <c r="BT47" s="1">
        <v>0</v>
      </c>
      <c r="BU47" s="1">
        <v>0</v>
      </c>
      <c r="BV47" s="1">
        <v>1</v>
      </c>
      <c r="BW47" s="1">
        <v>1</v>
      </c>
      <c r="BX47" s="1">
        <v>0</v>
      </c>
      <c r="BY47" s="1">
        <v>1</v>
      </c>
      <c r="BZ47" s="1">
        <v>1</v>
      </c>
      <c r="CA47">
        <v>31</v>
      </c>
      <c r="CB47">
        <v>22</v>
      </c>
      <c r="CC47" s="137">
        <f t="shared" si="14"/>
        <v>971885.58451040846</v>
      </c>
      <c r="CD47" s="137">
        <f t="shared" si="15"/>
        <v>363518.22992306208</v>
      </c>
      <c r="CE47" s="137">
        <f t="shared" si="16"/>
        <v>954052.35248885571</v>
      </c>
      <c r="CF47" s="1">
        <v>0</v>
      </c>
    </row>
    <row r="48" spans="1:84" x14ac:dyDescent="0.2">
      <c r="A48" s="3">
        <v>41214</v>
      </c>
      <c r="B48" s="4">
        <f t="shared" si="0"/>
        <v>2012</v>
      </c>
      <c r="C48" s="4">
        <f t="shared" si="1"/>
        <v>11</v>
      </c>
      <c r="D48" s="2">
        <v>35262128.287594453</v>
      </c>
      <c r="E48" s="12">
        <f>VLOOKUP('Monthly Data'!$B48,CDM!$P$4:$V$15,2,FALSE)/12</f>
        <v>312419.78924462525</v>
      </c>
      <c r="F48" s="12">
        <f t="shared" si="2"/>
        <v>35574548.076839074</v>
      </c>
      <c r="G48" s="12">
        <v>42424</v>
      </c>
      <c r="H48" s="2">
        <v>11922181.2537819</v>
      </c>
      <c r="I48" s="12">
        <f>VLOOKUP('Monthly Data'!$B48,CDM!$P$4:$V$15,3,FALSE)/12</f>
        <v>287417.90675973258</v>
      </c>
      <c r="J48" s="12">
        <f t="shared" si="3"/>
        <v>12209599.160541633</v>
      </c>
      <c r="K48" s="12">
        <v>3917</v>
      </c>
      <c r="L48" s="2">
        <v>31148113.218187049</v>
      </c>
      <c r="M48" s="12">
        <f>VLOOKUP('Monthly Data'!$B48,CDM!$P$4:$V$15,4,FALSE)/12</f>
        <v>395821.80975860351</v>
      </c>
      <c r="N48" s="12">
        <f t="shared" si="4"/>
        <v>31543935.027945653</v>
      </c>
      <c r="O48" s="2">
        <v>76098.106952556918</v>
      </c>
      <c r="P48" s="12">
        <f>VLOOKUP('Monthly Data'!$B48,CDM!$P$21:$S$32,2,FALSE)/12</f>
        <v>263.69987606277124</v>
      </c>
      <c r="Q48" s="12">
        <f t="shared" si="5"/>
        <v>76361.806828619694</v>
      </c>
      <c r="R48" s="12">
        <v>538</v>
      </c>
      <c r="S48" s="2">
        <v>867098.11195445911</v>
      </c>
      <c r="T48" s="12">
        <f>VLOOKUP('Monthly Data'!$B48,CDM!$P$4:$V$15,7,FALSE)/12</f>
        <v>0</v>
      </c>
      <c r="U48" s="12">
        <f t="shared" si="6"/>
        <v>867098.11195445911</v>
      </c>
      <c r="V48" s="2">
        <v>2014.7226645849596</v>
      </c>
      <c r="W48" s="12">
        <f>VLOOKUP('Monthly Data'!$B48,CDM!$P$21:$S$32,4,FALSE)/12</f>
        <v>0</v>
      </c>
      <c r="X48" s="12">
        <f t="shared" si="7"/>
        <v>2014.7226645849596</v>
      </c>
      <c r="Y48" s="11">
        <v>9696</v>
      </c>
      <c r="Z48" s="2">
        <v>37034.273122360311</v>
      </c>
      <c r="AA48" s="12">
        <f>VLOOKUP('Monthly Data'!$B48,CDM!$P$4:$V$15,6,FALSE)/12</f>
        <v>0</v>
      </c>
      <c r="AB48" s="12">
        <f t="shared" si="8"/>
        <v>37034.273122360311</v>
      </c>
      <c r="AC48" s="13">
        <v>105.08333333333333</v>
      </c>
      <c r="AD48" s="12">
        <f>VLOOKUP('Monthly Data'!$B48,CDM!$P$21:$S$32,3,FALSE)/12</f>
        <v>0</v>
      </c>
      <c r="AE48" s="12">
        <f t="shared" si="9"/>
        <v>105.08333333333333</v>
      </c>
      <c r="AF48" s="212">
        <v>428</v>
      </c>
      <c r="AG48" s="2">
        <v>126522.16678884087</v>
      </c>
      <c r="AH48" s="5">
        <v>350</v>
      </c>
      <c r="AI48" s="1">
        <f>Weather!C168</f>
        <v>571.4000000000002</v>
      </c>
      <c r="AJ48" s="1">
        <f>Weather!D168</f>
        <v>0</v>
      </c>
      <c r="AK48" s="1">
        <f>Weather!E168</f>
        <v>11</v>
      </c>
      <c r="AL48" s="1">
        <f>Weather!F168</f>
        <v>72.899999999999991</v>
      </c>
      <c r="AM48" s="1">
        <f t="shared" si="10"/>
        <v>326497.96000000025</v>
      </c>
      <c r="AN48" s="126">
        <f t="shared" si="11"/>
        <v>0</v>
      </c>
      <c r="AO48" s="1">
        <f>Weather!G168</f>
        <v>511.40000000000015</v>
      </c>
      <c r="AP48" s="1">
        <f>Weather!H168</f>
        <v>0</v>
      </c>
      <c r="AQ48" s="1">
        <f t="shared" si="12"/>
        <v>261529.96000000014</v>
      </c>
      <c r="AR48" s="1">
        <f t="shared" si="13"/>
        <v>0</v>
      </c>
      <c r="AS48" s="1">
        <f>Weather!I168</f>
        <v>331.40000000000003</v>
      </c>
      <c r="AT48" s="1">
        <f>Weather!J168</f>
        <v>0</v>
      </c>
      <c r="AU48" s="1">
        <f>Weather!K168</f>
        <v>391.40000000000003</v>
      </c>
      <c r="AV48" s="1">
        <f>Weather!L168</f>
        <v>0</v>
      </c>
      <c r="AW48" s="1">
        <f>Weather!M168</f>
        <v>451.40000000000009</v>
      </c>
      <c r="AX48" s="1">
        <f>Weather!N168</f>
        <v>0</v>
      </c>
      <c r="AY48" s="1">
        <f>Weather!O168</f>
        <v>0</v>
      </c>
      <c r="AZ48" s="1">
        <f>Weather!P168</f>
        <v>-1.0466666666666666</v>
      </c>
      <c r="BA48" s="1">
        <f>Economic!C48</f>
        <v>6727.4</v>
      </c>
      <c r="BB48" s="1">
        <f>Economic!D48</f>
        <v>79.7</v>
      </c>
      <c r="BC48" s="1">
        <f>Economic!E48</f>
        <v>255</v>
      </c>
      <c r="BD48" s="1">
        <f>Economic!F48</f>
        <v>634944.30000000005</v>
      </c>
      <c r="BE48" s="1">
        <f>Economic!G48</f>
        <v>5688.4</v>
      </c>
      <c r="BF48" s="1">
        <f>Economic!H48</f>
        <v>6722.4</v>
      </c>
      <c r="BG48" s="1">
        <f>Economic!I48</f>
        <v>80</v>
      </c>
      <c r="BH48" s="1">
        <v>47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1</v>
      </c>
      <c r="BT48" s="1">
        <v>0</v>
      </c>
      <c r="BU48" s="1">
        <v>0</v>
      </c>
      <c r="BV48" s="1">
        <v>1</v>
      </c>
      <c r="BW48" s="1">
        <v>1</v>
      </c>
      <c r="BX48" s="1">
        <v>0</v>
      </c>
      <c r="BY48" s="1">
        <v>0</v>
      </c>
      <c r="BZ48" s="1">
        <v>0</v>
      </c>
      <c r="CA48">
        <v>30</v>
      </c>
      <c r="CB48">
        <v>22</v>
      </c>
      <c r="CC48" s="137">
        <f t="shared" si="14"/>
        <v>1185818.2692279692</v>
      </c>
      <c r="CD48" s="137">
        <f t="shared" si="15"/>
        <v>397406.04179272999</v>
      </c>
      <c r="CE48" s="137">
        <f t="shared" si="16"/>
        <v>1051464.5009315216</v>
      </c>
      <c r="CF48" s="1">
        <v>0</v>
      </c>
    </row>
    <row r="49" spans="1:84" x14ac:dyDescent="0.2">
      <c r="A49" s="3">
        <v>41244</v>
      </c>
      <c r="B49" s="4">
        <f t="shared" si="0"/>
        <v>2012</v>
      </c>
      <c r="C49" s="4">
        <f t="shared" si="1"/>
        <v>12</v>
      </c>
      <c r="D49" s="2">
        <v>42021429.835392661</v>
      </c>
      <c r="E49" s="12">
        <f>VLOOKUP('Monthly Data'!$B49,CDM!$P$4:$V$15,2,FALSE)/12</f>
        <v>312419.78924462525</v>
      </c>
      <c r="F49" s="12">
        <f t="shared" si="2"/>
        <v>42333849.624637283</v>
      </c>
      <c r="G49" s="12">
        <v>42424</v>
      </c>
      <c r="H49" s="2">
        <v>13313164.213926207</v>
      </c>
      <c r="I49" s="12">
        <f>VLOOKUP('Monthly Data'!$B49,CDM!$P$4:$V$15,3,FALSE)/12</f>
        <v>287417.90675973258</v>
      </c>
      <c r="J49" s="12">
        <f t="shared" si="3"/>
        <v>13600582.120685941</v>
      </c>
      <c r="K49" s="12">
        <v>3917</v>
      </c>
      <c r="L49" s="2">
        <v>33457226.831661951</v>
      </c>
      <c r="M49" s="12">
        <f>VLOOKUP('Monthly Data'!$B49,CDM!$P$4:$V$15,4,FALSE)/12</f>
        <v>395821.80975860351</v>
      </c>
      <c r="N49" s="12">
        <f t="shared" si="4"/>
        <v>33853048.641420551</v>
      </c>
      <c r="O49" s="2">
        <v>81739.513656485855</v>
      </c>
      <c r="P49" s="12">
        <f>VLOOKUP('Monthly Data'!$B49,CDM!$P$21:$S$32,2,FALSE)/12</f>
        <v>263.69987606277124</v>
      </c>
      <c r="Q49" s="12">
        <f t="shared" si="5"/>
        <v>82003.213532548631</v>
      </c>
      <c r="R49" s="12">
        <v>538</v>
      </c>
      <c r="S49" s="2">
        <v>914884.67741935491</v>
      </c>
      <c r="T49" s="12">
        <f>VLOOKUP('Monthly Data'!$B49,CDM!$P$4:$V$15,7,FALSE)/12</f>
        <v>0</v>
      </c>
      <c r="U49" s="12">
        <f t="shared" si="6"/>
        <v>914884.67741935491</v>
      </c>
      <c r="V49" s="2">
        <v>2014.7226645849596</v>
      </c>
      <c r="W49" s="12">
        <f>VLOOKUP('Monthly Data'!$B49,CDM!$P$21:$S$32,4,FALSE)/12</f>
        <v>0</v>
      </c>
      <c r="X49" s="12">
        <f t="shared" si="7"/>
        <v>2014.7226645849596</v>
      </c>
      <c r="Y49" s="11">
        <v>9696</v>
      </c>
      <c r="Z49" s="2">
        <v>38256.603415559759</v>
      </c>
      <c r="AA49" s="12">
        <f>VLOOKUP('Monthly Data'!$B49,CDM!$P$4:$V$15,6,FALSE)/12</f>
        <v>0</v>
      </c>
      <c r="AB49" s="12">
        <f t="shared" si="8"/>
        <v>38256.603415559759</v>
      </c>
      <c r="AC49" s="13">
        <v>105.08333333333333</v>
      </c>
      <c r="AD49" s="12">
        <f>VLOOKUP('Monthly Data'!$B49,CDM!$P$21:$S$32,3,FALSE)/12</f>
        <v>0</v>
      </c>
      <c r="AE49" s="12">
        <f t="shared" si="9"/>
        <v>105.08333333333333</v>
      </c>
      <c r="AF49" s="212">
        <v>428</v>
      </c>
      <c r="AG49" s="2">
        <v>132428.67761343598</v>
      </c>
      <c r="AH49" s="5">
        <v>350</v>
      </c>
      <c r="AI49" s="1">
        <f>Weather!C169</f>
        <v>775.79999999999984</v>
      </c>
      <c r="AJ49" s="1">
        <f>Weather!D169</f>
        <v>0</v>
      </c>
      <c r="AK49" s="1">
        <f>Weather!E169</f>
        <v>20</v>
      </c>
      <c r="AL49" s="1">
        <f>Weather!F169</f>
        <v>227.79999999999998</v>
      </c>
      <c r="AM49" s="1">
        <f t="shared" si="10"/>
        <v>601865.63999999978</v>
      </c>
      <c r="AN49" s="126">
        <f t="shared" si="11"/>
        <v>0</v>
      </c>
      <c r="AO49" s="1">
        <f>Weather!G169</f>
        <v>713.8</v>
      </c>
      <c r="AP49" s="1">
        <f>Weather!H169</f>
        <v>0</v>
      </c>
      <c r="AQ49" s="1">
        <f t="shared" si="12"/>
        <v>509510.43999999994</v>
      </c>
      <c r="AR49" s="1">
        <f t="shared" si="13"/>
        <v>0</v>
      </c>
      <c r="AS49" s="1">
        <f>Weather!I169</f>
        <v>527.80000000000007</v>
      </c>
      <c r="AT49" s="1">
        <f>Weather!J169</f>
        <v>0</v>
      </c>
      <c r="AU49" s="1">
        <f>Weather!K169</f>
        <v>589.79999999999995</v>
      </c>
      <c r="AV49" s="1">
        <f>Weather!L169</f>
        <v>0</v>
      </c>
      <c r="AW49" s="1">
        <f>Weather!M169</f>
        <v>651.79999999999995</v>
      </c>
      <c r="AX49" s="1">
        <f>Weather!N169</f>
        <v>0</v>
      </c>
      <c r="AY49" s="1">
        <f>Weather!O169</f>
        <v>0</v>
      </c>
      <c r="AZ49" s="1">
        <f>Weather!P169</f>
        <v>-7.0258064516129037</v>
      </c>
      <c r="BA49" s="1">
        <f>Economic!C49</f>
        <v>6740.2</v>
      </c>
      <c r="BB49" s="1">
        <f>Economic!D49</f>
        <v>81.7</v>
      </c>
      <c r="BC49" s="1">
        <f>Economic!E49</f>
        <v>255</v>
      </c>
      <c r="BD49" s="1">
        <f>Economic!F49</f>
        <v>634944.30000000005</v>
      </c>
      <c r="BE49" s="1">
        <f>Economic!G49</f>
        <v>5688.4</v>
      </c>
      <c r="BF49" s="1">
        <f>Economic!H49</f>
        <v>6740.6</v>
      </c>
      <c r="BG49" s="1">
        <f>Economic!I49</f>
        <v>81</v>
      </c>
      <c r="BH49" s="1">
        <v>48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1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>
        <v>31</v>
      </c>
      <c r="CB49">
        <v>19</v>
      </c>
      <c r="CC49" s="137">
        <f t="shared" si="14"/>
        <v>1365608.0524076542</v>
      </c>
      <c r="CD49" s="137">
        <f t="shared" si="15"/>
        <v>429456.91012665187</v>
      </c>
      <c r="CE49" s="137">
        <f t="shared" si="16"/>
        <v>1092033.8271425983</v>
      </c>
      <c r="CF49" s="1">
        <v>0</v>
      </c>
    </row>
    <row r="50" spans="1:84" x14ac:dyDescent="0.2">
      <c r="A50" s="3">
        <v>41275</v>
      </c>
      <c r="B50" s="4">
        <f t="shared" si="0"/>
        <v>2013</v>
      </c>
      <c r="C50" s="4">
        <f t="shared" si="1"/>
        <v>1</v>
      </c>
      <c r="D50" s="2">
        <v>46398370.586117737</v>
      </c>
      <c r="E50" s="12">
        <f>VLOOKUP('Monthly Data'!$B50,CDM!$P$4:$V$15,2,FALSE)/12</f>
        <v>403920.1574032958</v>
      </c>
      <c r="F50" s="12">
        <f t="shared" si="2"/>
        <v>46802290.743521035</v>
      </c>
      <c r="G50" s="12">
        <v>42447</v>
      </c>
      <c r="H50" s="2">
        <v>14340348.486728808</v>
      </c>
      <c r="I50" s="12">
        <f>VLOOKUP('Monthly Data'!$B50,CDM!$P$4:$V$15,3,FALSE)/12</f>
        <v>411702.47237329278</v>
      </c>
      <c r="J50" s="12">
        <f t="shared" si="3"/>
        <v>14752050.959102102</v>
      </c>
      <c r="K50" s="12">
        <v>3954</v>
      </c>
      <c r="L50" s="2">
        <v>35976573.813757844</v>
      </c>
      <c r="M50" s="12">
        <f>VLOOKUP('Monthly Data'!$B50,CDM!$P$4:$V$15,4,FALSE)/12</f>
        <v>548080.52706038533</v>
      </c>
      <c r="N50" s="12">
        <f t="shared" si="4"/>
        <v>36524654.340818226</v>
      </c>
      <c r="O50" s="2">
        <v>89958.254115174088</v>
      </c>
      <c r="P50" s="12">
        <f>VLOOKUP('Monthly Data'!$B50,CDM!$P$21:$S$32,2,FALSE)/12</f>
        <v>582.29933337176908</v>
      </c>
      <c r="Q50" s="12">
        <f t="shared" si="5"/>
        <v>90540.553448545863</v>
      </c>
      <c r="R50" s="12">
        <v>510</v>
      </c>
      <c r="S50" s="2">
        <v>888207.8842504744</v>
      </c>
      <c r="T50" s="12">
        <f>VLOOKUP('Monthly Data'!$B50,CDM!$P$4:$V$15,7,FALSE)/12</f>
        <v>0</v>
      </c>
      <c r="U50" s="12">
        <f t="shared" si="6"/>
        <v>888207.8842504744</v>
      </c>
      <c r="V50" s="2">
        <v>1828.5321568020365</v>
      </c>
      <c r="W50" s="12">
        <f>VLOOKUP('Monthly Data'!$B50,CDM!$P$21:$S$32,4,FALSE)/12</f>
        <v>0</v>
      </c>
      <c r="X50" s="12">
        <f t="shared" si="7"/>
        <v>1828.5321568020365</v>
      </c>
      <c r="Y50" s="11">
        <v>9676</v>
      </c>
      <c r="Z50" s="2">
        <v>38219.146110056914</v>
      </c>
      <c r="AA50" s="12">
        <f>VLOOKUP('Monthly Data'!$B50,CDM!$P$4:$V$15,6,FALSE)/12</f>
        <v>0</v>
      </c>
      <c r="AB50" s="12">
        <f t="shared" si="8"/>
        <v>38219.146110056914</v>
      </c>
      <c r="AC50" s="13">
        <v>102.85935637663886</v>
      </c>
      <c r="AD50" s="12">
        <f>VLOOKUP('Monthly Data'!$B50,CDM!$P$21:$S$32,3,FALSE)/12</f>
        <v>0</v>
      </c>
      <c r="AE50" s="12">
        <f t="shared" si="9"/>
        <v>102.85935637663886</v>
      </c>
      <c r="AF50" s="212">
        <v>422</v>
      </c>
      <c r="AG50" s="2">
        <v>123985.45088605171</v>
      </c>
      <c r="AH50" s="5">
        <v>349</v>
      </c>
      <c r="AI50" s="1">
        <f>Weather!C170</f>
        <v>914.40000000000009</v>
      </c>
      <c r="AJ50" s="1">
        <f>Weather!D170</f>
        <v>0</v>
      </c>
      <c r="AK50" s="1">
        <f>Weather!E170</f>
        <v>24</v>
      </c>
      <c r="AL50" s="1">
        <f>Weather!F170</f>
        <v>361.19999999999993</v>
      </c>
      <c r="AM50" s="1">
        <f t="shared" si="10"/>
        <v>836127.36000000022</v>
      </c>
      <c r="AN50" s="126">
        <f t="shared" si="11"/>
        <v>0</v>
      </c>
      <c r="AO50" s="1">
        <f>Weather!G170</f>
        <v>852.4000000000002</v>
      </c>
      <c r="AP50" s="1">
        <f>Weather!H170</f>
        <v>0</v>
      </c>
      <c r="AQ50" s="1">
        <f t="shared" si="12"/>
        <v>726585.76000000036</v>
      </c>
      <c r="AR50" s="1">
        <f t="shared" si="13"/>
        <v>0</v>
      </c>
      <c r="AS50" s="1">
        <f>Weather!I170</f>
        <v>666.40000000000009</v>
      </c>
      <c r="AT50" s="1">
        <f>Weather!J170</f>
        <v>0</v>
      </c>
      <c r="AU50" s="1">
        <f>Weather!K170</f>
        <v>728.40000000000009</v>
      </c>
      <c r="AV50" s="1">
        <f>Weather!L170</f>
        <v>0</v>
      </c>
      <c r="AW50" s="1">
        <f>Weather!M170</f>
        <v>790.40000000000009</v>
      </c>
      <c r="AX50" s="1">
        <f>Weather!N170</f>
        <v>0</v>
      </c>
      <c r="AY50" s="1">
        <f>Weather!O170</f>
        <v>0</v>
      </c>
      <c r="AZ50" s="1">
        <f>Weather!P170</f>
        <v>-11.496774193548385</v>
      </c>
      <c r="BA50" s="1">
        <f>Economic!C50</f>
        <v>6721.7</v>
      </c>
      <c r="BB50" s="1">
        <f>Economic!D50</f>
        <v>82.1</v>
      </c>
      <c r="BC50" s="1">
        <f>Economic!E50</f>
        <v>254</v>
      </c>
      <c r="BD50" s="1">
        <f>Economic!F50</f>
        <v>643937</v>
      </c>
      <c r="BE50" s="1">
        <f>Economic!G50</f>
        <v>6789.2</v>
      </c>
      <c r="BF50" s="1">
        <f>Economic!H50</f>
        <v>6758.8</v>
      </c>
      <c r="BG50" s="1">
        <f>Economic!I50</f>
        <v>81.900000000000006</v>
      </c>
      <c r="BH50" s="1">
        <v>49</v>
      </c>
      <c r="BI50" s="1">
        <v>1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>
        <v>31</v>
      </c>
      <c r="CB50">
        <v>22</v>
      </c>
      <c r="CC50" s="137">
        <f t="shared" si="14"/>
        <v>1509751.3143071302</v>
      </c>
      <c r="CD50" s="137">
        <f t="shared" si="15"/>
        <v>462591.88666867121</v>
      </c>
      <c r="CE50" s="137">
        <f t="shared" si="16"/>
        <v>1178214.6561554268</v>
      </c>
      <c r="CF50" s="1">
        <v>0</v>
      </c>
    </row>
    <row r="51" spans="1:84" x14ac:dyDescent="0.2">
      <c r="A51" s="3">
        <v>41306</v>
      </c>
      <c r="B51" s="4">
        <f t="shared" si="0"/>
        <v>2013</v>
      </c>
      <c r="C51" s="4">
        <f t="shared" si="1"/>
        <v>2</v>
      </c>
      <c r="D51" s="2">
        <v>40459174.851188712</v>
      </c>
      <c r="E51" s="12">
        <f>VLOOKUP('Monthly Data'!$B51,CDM!$P$4:$V$15,2,FALSE)/12</f>
        <v>403920.1574032958</v>
      </c>
      <c r="F51" s="12">
        <f t="shared" si="2"/>
        <v>40863095.00859201</v>
      </c>
      <c r="G51" s="12">
        <v>42447</v>
      </c>
      <c r="H51" s="2">
        <v>12853559.62301548</v>
      </c>
      <c r="I51" s="12">
        <f>VLOOKUP('Monthly Data'!$B51,CDM!$P$4:$V$15,3,FALSE)/12</f>
        <v>411702.47237329278</v>
      </c>
      <c r="J51" s="12">
        <f t="shared" si="3"/>
        <v>13265262.095388774</v>
      </c>
      <c r="K51" s="12">
        <v>3954</v>
      </c>
      <c r="L51" s="2">
        <v>31891241.742830921</v>
      </c>
      <c r="M51" s="12">
        <f>VLOOKUP('Monthly Data'!$B51,CDM!$P$4:$V$15,4,FALSE)/12</f>
        <v>548080.52706038533</v>
      </c>
      <c r="N51" s="12">
        <f t="shared" si="4"/>
        <v>32439322.269891307</v>
      </c>
      <c r="O51" s="2">
        <v>79743.013984642967</v>
      </c>
      <c r="P51" s="12">
        <f>VLOOKUP('Monthly Data'!$B51,CDM!$P$21:$S$32,2,FALSE)/12</f>
        <v>582.29933337176908</v>
      </c>
      <c r="Q51" s="12">
        <f t="shared" si="5"/>
        <v>80325.313318014742</v>
      </c>
      <c r="R51" s="12">
        <v>510</v>
      </c>
      <c r="S51" s="2">
        <v>703710.81593927881</v>
      </c>
      <c r="T51" s="12">
        <f>VLOOKUP('Monthly Data'!$B51,CDM!$P$4:$V$15,7,FALSE)/12</f>
        <v>0</v>
      </c>
      <c r="U51" s="12">
        <f t="shared" si="6"/>
        <v>703710.81593927881</v>
      </c>
      <c r="V51" s="2">
        <v>1828.5321568020365</v>
      </c>
      <c r="W51" s="12">
        <f>VLOOKUP('Monthly Data'!$B51,CDM!$P$21:$S$32,4,FALSE)/12</f>
        <v>0</v>
      </c>
      <c r="X51" s="12">
        <f t="shared" si="7"/>
        <v>1828.5321568020365</v>
      </c>
      <c r="Y51" s="11">
        <v>9676</v>
      </c>
      <c r="Z51" s="2">
        <v>34299.110827798846</v>
      </c>
      <c r="AA51" s="12">
        <f>VLOOKUP('Monthly Data'!$B51,CDM!$P$4:$V$15,6,FALSE)/12</f>
        <v>0</v>
      </c>
      <c r="AB51" s="12">
        <f t="shared" si="8"/>
        <v>34299.110827798846</v>
      </c>
      <c r="AC51" s="13">
        <v>102.85935637663886</v>
      </c>
      <c r="AD51" s="12">
        <f>VLOOKUP('Monthly Data'!$B51,CDM!$P$21:$S$32,3,FALSE)/12</f>
        <v>0</v>
      </c>
      <c r="AE51" s="12">
        <f t="shared" si="9"/>
        <v>102.85935637663886</v>
      </c>
      <c r="AF51" s="212">
        <v>422</v>
      </c>
      <c r="AG51" s="2">
        <v>111602.23412343609</v>
      </c>
      <c r="AH51" s="5">
        <v>349</v>
      </c>
      <c r="AI51" s="1">
        <f>Weather!C171</f>
        <v>811.19999999999993</v>
      </c>
      <c r="AJ51" s="1">
        <f>Weather!D171</f>
        <v>0</v>
      </c>
      <c r="AK51" s="1">
        <f>Weather!E171</f>
        <v>28</v>
      </c>
      <c r="AL51" s="1">
        <f>Weather!F171</f>
        <v>307.2</v>
      </c>
      <c r="AM51" s="1">
        <f t="shared" si="10"/>
        <v>658045.43999999994</v>
      </c>
      <c r="AN51" s="126">
        <f t="shared" si="11"/>
        <v>0</v>
      </c>
      <c r="AO51" s="1">
        <f>Weather!G171</f>
        <v>755.19999999999993</v>
      </c>
      <c r="AP51" s="1">
        <f>Weather!H171</f>
        <v>0</v>
      </c>
      <c r="AQ51" s="1">
        <f t="shared" si="12"/>
        <v>570327.03999999992</v>
      </c>
      <c r="AR51" s="1">
        <f t="shared" si="13"/>
        <v>0</v>
      </c>
      <c r="AS51" s="1">
        <f>Weather!I171</f>
        <v>587.19999999999993</v>
      </c>
      <c r="AT51" s="1">
        <f>Weather!J171</f>
        <v>0</v>
      </c>
      <c r="AU51" s="1">
        <f>Weather!K171</f>
        <v>643.19999999999993</v>
      </c>
      <c r="AV51" s="1">
        <f>Weather!L171</f>
        <v>0</v>
      </c>
      <c r="AW51" s="1">
        <f>Weather!M171</f>
        <v>699.19999999999993</v>
      </c>
      <c r="AX51" s="1">
        <f>Weather!N171</f>
        <v>0</v>
      </c>
      <c r="AY51" s="1">
        <f>Weather!O171</f>
        <v>0</v>
      </c>
      <c r="AZ51" s="1">
        <f>Weather!P171</f>
        <v>-10.971428571428572</v>
      </c>
      <c r="BA51" s="1">
        <f>Economic!C51</f>
        <v>6702</v>
      </c>
      <c r="BB51" s="1">
        <f>Economic!D51</f>
        <v>81.7</v>
      </c>
      <c r="BC51" s="1">
        <f>Economic!E51</f>
        <v>254</v>
      </c>
      <c r="BD51" s="1">
        <f>Economic!F51</f>
        <v>643937</v>
      </c>
      <c r="BE51" s="1">
        <f>Economic!G51</f>
        <v>6789.2</v>
      </c>
      <c r="BF51" s="1">
        <f>Economic!H51</f>
        <v>6775.5</v>
      </c>
      <c r="BG51" s="1">
        <f>Economic!I51</f>
        <v>82.4</v>
      </c>
      <c r="BH51" s="1">
        <v>50</v>
      </c>
      <c r="BI51" s="1">
        <v>0</v>
      </c>
      <c r="BJ51" s="1">
        <v>1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>
        <v>28</v>
      </c>
      <c r="CB51">
        <v>19</v>
      </c>
      <c r="CC51" s="137">
        <f t="shared" si="14"/>
        <v>1459396.2503068575</v>
      </c>
      <c r="CD51" s="137">
        <f t="shared" si="15"/>
        <v>459055.70082198142</v>
      </c>
      <c r="CE51" s="137">
        <f t="shared" si="16"/>
        <v>1158547.2239246895</v>
      </c>
      <c r="CF51" s="1">
        <v>0</v>
      </c>
    </row>
    <row r="52" spans="1:84" x14ac:dyDescent="0.2">
      <c r="A52" s="3">
        <v>41334</v>
      </c>
      <c r="B52" s="4">
        <f t="shared" si="0"/>
        <v>2013</v>
      </c>
      <c r="C52" s="4">
        <f t="shared" si="1"/>
        <v>3</v>
      </c>
      <c r="D52" s="2">
        <v>38942810.181464761</v>
      </c>
      <c r="E52" s="12">
        <f>VLOOKUP('Monthly Data'!$B52,CDM!$P$4:$V$15,2,FALSE)/12</f>
        <v>403920.1574032958</v>
      </c>
      <c r="F52" s="12">
        <f t="shared" si="2"/>
        <v>39346730.338868059</v>
      </c>
      <c r="G52" s="12">
        <v>42447</v>
      </c>
      <c r="H52" s="2">
        <v>13150618.224793339</v>
      </c>
      <c r="I52" s="12">
        <f>VLOOKUP('Monthly Data'!$B52,CDM!$P$4:$V$15,3,FALSE)/12</f>
        <v>411702.47237329278</v>
      </c>
      <c r="J52" s="12">
        <f t="shared" si="3"/>
        <v>13562320.697166633</v>
      </c>
      <c r="K52" s="12">
        <v>3954</v>
      </c>
      <c r="L52" s="2">
        <v>32645465.677217547</v>
      </c>
      <c r="M52" s="12">
        <f>VLOOKUP('Monthly Data'!$B52,CDM!$P$4:$V$15,4,FALSE)/12</f>
        <v>548080.52706038533</v>
      </c>
      <c r="N52" s="12">
        <f t="shared" si="4"/>
        <v>33193546.204277933</v>
      </c>
      <c r="O52" s="2">
        <v>81628.926431462794</v>
      </c>
      <c r="P52" s="12">
        <f>VLOOKUP('Monthly Data'!$B52,CDM!$P$21:$S$32,2,FALSE)/12</f>
        <v>582.29933337176908</v>
      </c>
      <c r="Q52" s="12">
        <f t="shared" si="5"/>
        <v>82211.225764834569</v>
      </c>
      <c r="R52" s="12">
        <v>510</v>
      </c>
      <c r="S52" s="2">
        <v>686698.74762808345</v>
      </c>
      <c r="T52" s="12">
        <f>VLOOKUP('Monthly Data'!$B52,CDM!$P$4:$V$15,7,FALSE)/12</f>
        <v>0</v>
      </c>
      <c r="U52" s="12">
        <f t="shared" si="6"/>
        <v>686698.74762808345</v>
      </c>
      <c r="V52" s="2">
        <v>1828.5321568020365</v>
      </c>
      <c r="W52" s="12">
        <f>VLOOKUP('Monthly Data'!$B52,CDM!$P$21:$S$32,4,FALSE)/12</f>
        <v>0</v>
      </c>
      <c r="X52" s="12">
        <f t="shared" si="7"/>
        <v>1828.5321568020365</v>
      </c>
      <c r="Y52" s="11">
        <v>9676</v>
      </c>
      <c r="Z52" s="2">
        <v>37773.83034867172</v>
      </c>
      <c r="AA52" s="12">
        <f>VLOOKUP('Monthly Data'!$B52,CDM!$P$4:$V$15,6,FALSE)/12</f>
        <v>0</v>
      </c>
      <c r="AB52" s="12">
        <f t="shared" si="8"/>
        <v>37773.83034867172</v>
      </c>
      <c r="AC52" s="13">
        <v>102.85935637663886</v>
      </c>
      <c r="AD52" s="12">
        <f>VLOOKUP('Monthly Data'!$B52,CDM!$P$21:$S$32,3,FALSE)/12</f>
        <v>0</v>
      </c>
      <c r="AE52" s="12">
        <f t="shared" si="9"/>
        <v>102.85935637663886</v>
      </c>
      <c r="AF52" s="212">
        <v>422</v>
      </c>
      <c r="AG52" s="2">
        <v>123461.97012131446</v>
      </c>
      <c r="AH52" s="5">
        <v>349</v>
      </c>
      <c r="AI52" s="1">
        <f>Weather!C172</f>
        <v>687.59999999999991</v>
      </c>
      <c r="AJ52" s="1">
        <f>Weather!D172</f>
        <v>0</v>
      </c>
      <c r="AK52" s="1">
        <f>Weather!E172</f>
        <v>17</v>
      </c>
      <c r="AL52" s="1">
        <f>Weather!F172</f>
        <v>141.80000000000001</v>
      </c>
      <c r="AM52" s="1">
        <f t="shared" si="10"/>
        <v>472793.75999999989</v>
      </c>
      <c r="AN52" s="126">
        <f t="shared" si="11"/>
        <v>0</v>
      </c>
      <c r="AO52" s="1">
        <f>Weather!G172</f>
        <v>625.59999999999991</v>
      </c>
      <c r="AP52" s="1">
        <f>Weather!H172</f>
        <v>0</v>
      </c>
      <c r="AQ52" s="1">
        <f t="shared" si="12"/>
        <v>391375.35999999987</v>
      </c>
      <c r="AR52" s="1">
        <f t="shared" si="13"/>
        <v>0</v>
      </c>
      <c r="AS52" s="1">
        <f>Weather!I172</f>
        <v>439.59999999999991</v>
      </c>
      <c r="AT52" s="1">
        <f>Weather!J172</f>
        <v>0</v>
      </c>
      <c r="AU52" s="1">
        <f>Weather!K172</f>
        <v>501.59999999999991</v>
      </c>
      <c r="AV52" s="1">
        <f>Weather!L172</f>
        <v>0</v>
      </c>
      <c r="AW52" s="1">
        <f>Weather!M172</f>
        <v>563.59999999999991</v>
      </c>
      <c r="AX52" s="1">
        <f>Weather!N172</f>
        <v>0</v>
      </c>
      <c r="AY52" s="1">
        <f>Weather!O172</f>
        <v>0</v>
      </c>
      <c r="AZ52" s="1">
        <f>Weather!P172</f>
        <v>-4.1806451612903235</v>
      </c>
      <c r="BA52" s="1">
        <f>Economic!C52</f>
        <v>6675.8</v>
      </c>
      <c r="BB52" s="1">
        <f>Economic!D52</f>
        <v>81.5</v>
      </c>
      <c r="BC52" s="1">
        <f>Economic!E52</f>
        <v>254</v>
      </c>
      <c r="BD52" s="1">
        <f>Economic!F52</f>
        <v>643937</v>
      </c>
      <c r="BE52" s="1">
        <f>Economic!G52</f>
        <v>6789.2</v>
      </c>
      <c r="BF52" s="1">
        <f>Economic!H52</f>
        <v>6781.1</v>
      </c>
      <c r="BG52" s="1">
        <f>Economic!I52</f>
        <v>83</v>
      </c>
      <c r="BH52" s="1">
        <v>51</v>
      </c>
      <c r="BI52" s="1">
        <v>0</v>
      </c>
      <c r="BJ52" s="1">
        <v>0</v>
      </c>
      <c r="BK52" s="1">
        <v>1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1</v>
      </c>
      <c r="BV52" s="1">
        <v>0</v>
      </c>
      <c r="BW52" s="1">
        <v>1</v>
      </c>
      <c r="BX52" s="1">
        <v>0</v>
      </c>
      <c r="BY52" s="1">
        <v>0</v>
      </c>
      <c r="BZ52" s="1">
        <v>0</v>
      </c>
      <c r="CA52">
        <v>31</v>
      </c>
      <c r="CB52">
        <v>19</v>
      </c>
      <c r="CC52" s="137">
        <f t="shared" si="14"/>
        <v>1269249.3657699374</v>
      </c>
      <c r="CD52" s="137">
        <f t="shared" si="15"/>
        <v>424213.49112236575</v>
      </c>
      <c r="CE52" s="137">
        <f t="shared" si="16"/>
        <v>1070759.5549767076</v>
      </c>
      <c r="CF52" s="1">
        <v>0</v>
      </c>
    </row>
    <row r="53" spans="1:84" x14ac:dyDescent="0.2">
      <c r="A53" s="3">
        <v>41365</v>
      </c>
      <c r="B53" s="4">
        <f t="shared" si="0"/>
        <v>2013</v>
      </c>
      <c r="C53" s="4">
        <f t="shared" si="1"/>
        <v>4</v>
      </c>
      <c r="D53" s="2">
        <v>32540242.801284637</v>
      </c>
      <c r="E53" s="12">
        <f>VLOOKUP('Monthly Data'!$B53,CDM!$P$4:$V$15,2,FALSE)/12</f>
        <v>403920.1574032958</v>
      </c>
      <c r="F53" s="12">
        <f t="shared" si="2"/>
        <v>32944162.958687931</v>
      </c>
      <c r="G53" s="12">
        <v>42512</v>
      </c>
      <c r="H53" s="2">
        <v>11693643.946773242</v>
      </c>
      <c r="I53" s="12">
        <f>VLOOKUP('Monthly Data'!$B53,CDM!$P$4:$V$15,3,FALSE)/12</f>
        <v>411702.47237329278</v>
      </c>
      <c r="J53" s="12">
        <f t="shared" si="3"/>
        <v>12105346.419146534</v>
      </c>
      <c r="K53" s="12">
        <v>3948</v>
      </c>
      <c r="L53" s="2">
        <v>30585690.4139832</v>
      </c>
      <c r="M53" s="12">
        <f>VLOOKUP('Monthly Data'!$B53,CDM!$P$4:$V$15,4,FALSE)/12</f>
        <v>548080.52706038533</v>
      </c>
      <c r="N53" s="12">
        <f t="shared" si="4"/>
        <v>31133770.941043586</v>
      </c>
      <c r="O53" s="2">
        <v>76478.525297952787</v>
      </c>
      <c r="P53" s="12">
        <f>VLOOKUP('Monthly Data'!$B53,CDM!$P$21:$S$32,2,FALSE)/12</f>
        <v>582.29933337176908</v>
      </c>
      <c r="Q53" s="12">
        <f t="shared" si="5"/>
        <v>77060.824631324562</v>
      </c>
      <c r="R53" s="12">
        <v>511</v>
      </c>
      <c r="S53" s="2">
        <v>571353.42504743824</v>
      </c>
      <c r="T53" s="12">
        <f>VLOOKUP('Monthly Data'!$B53,CDM!$P$4:$V$15,7,FALSE)/12</f>
        <v>0</v>
      </c>
      <c r="U53" s="12">
        <f t="shared" si="6"/>
        <v>571353.42504743824</v>
      </c>
      <c r="V53" s="2">
        <v>1828.1542047233261</v>
      </c>
      <c r="W53" s="12">
        <f>VLOOKUP('Monthly Data'!$B53,CDM!$P$21:$S$32,4,FALSE)/12</f>
        <v>0</v>
      </c>
      <c r="X53" s="12">
        <f t="shared" si="7"/>
        <v>1828.1542047233261</v>
      </c>
      <c r="Y53" s="11">
        <v>9674</v>
      </c>
      <c r="Z53" s="2">
        <v>36553.074003795111</v>
      </c>
      <c r="AA53" s="12">
        <f>VLOOKUP('Monthly Data'!$B53,CDM!$P$4:$V$15,6,FALSE)/12</f>
        <v>0</v>
      </c>
      <c r="AB53" s="12">
        <f t="shared" si="8"/>
        <v>36553.074003795111</v>
      </c>
      <c r="AC53" s="13">
        <v>102.6156138259833</v>
      </c>
      <c r="AD53" s="12">
        <f>VLOOKUP('Monthly Data'!$B53,CDM!$P$21:$S$32,3,FALSE)/12</f>
        <v>0</v>
      </c>
      <c r="AE53" s="12">
        <f t="shared" si="9"/>
        <v>102.6156138259833</v>
      </c>
      <c r="AF53" s="212">
        <v>421</v>
      </c>
      <c r="AG53" s="2">
        <v>118883.18168134191</v>
      </c>
      <c r="AH53" s="5">
        <v>347</v>
      </c>
      <c r="AI53" s="1">
        <f>Weather!C173</f>
        <v>512.1</v>
      </c>
      <c r="AJ53" s="1">
        <f>Weather!D173</f>
        <v>0</v>
      </c>
      <c r="AK53" s="1">
        <f>Weather!E173</f>
        <v>5</v>
      </c>
      <c r="AL53" s="1">
        <f>Weather!F173</f>
        <v>55.2</v>
      </c>
      <c r="AM53" s="1">
        <f t="shared" si="10"/>
        <v>262246.41000000003</v>
      </c>
      <c r="AN53" s="126">
        <f t="shared" si="11"/>
        <v>0</v>
      </c>
      <c r="AO53" s="1">
        <f>Weather!G173</f>
        <v>442.1</v>
      </c>
      <c r="AP53" s="1">
        <f>Weather!H173</f>
        <v>0</v>
      </c>
      <c r="AQ53" s="1">
        <f t="shared" si="12"/>
        <v>195452.41000000003</v>
      </c>
      <c r="AR53" s="1">
        <f t="shared" si="13"/>
        <v>0</v>
      </c>
      <c r="AS53" s="1">
        <f>Weather!I173</f>
        <v>270.10000000000008</v>
      </c>
      <c r="AT53" s="1">
        <f>Weather!J173</f>
        <v>8</v>
      </c>
      <c r="AU53" s="1">
        <f>Weather!K173</f>
        <v>326.10000000000002</v>
      </c>
      <c r="AV53" s="1">
        <f>Weather!L173</f>
        <v>4</v>
      </c>
      <c r="AW53" s="1">
        <f>Weather!M173</f>
        <v>382.50000000000006</v>
      </c>
      <c r="AX53" s="1">
        <f>Weather!N173</f>
        <v>0.40000000000000036</v>
      </c>
      <c r="AY53" s="1">
        <f>Weather!O173</f>
        <v>0</v>
      </c>
      <c r="AZ53" s="1">
        <f>Weather!P173</f>
        <v>1.2633333333333332</v>
      </c>
      <c r="BA53" s="1">
        <f>Economic!C53</f>
        <v>6703.7</v>
      </c>
      <c r="BB53" s="1">
        <f>Economic!D53</f>
        <v>82.3</v>
      </c>
      <c r="BC53" s="1">
        <f>Economic!E53</f>
        <v>254</v>
      </c>
      <c r="BD53" s="1">
        <f>Economic!F53</f>
        <v>643937</v>
      </c>
      <c r="BE53" s="1">
        <f>Economic!G53</f>
        <v>6789.2</v>
      </c>
      <c r="BF53" s="1">
        <f>Economic!H53</f>
        <v>6788.9</v>
      </c>
      <c r="BG53" s="1">
        <f>Economic!I53</f>
        <v>83.3</v>
      </c>
      <c r="BH53" s="1">
        <v>52</v>
      </c>
      <c r="BI53" s="1">
        <v>0</v>
      </c>
      <c r="BJ53" s="1">
        <v>0</v>
      </c>
      <c r="BK53" s="1">
        <v>0</v>
      </c>
      <c r="BL53" s="1">
        <v>1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1</v>
      </c>
      <c r="BV53" s="1">
        <v>0</v>
      </c>
      <c r="BW53" s="1">
        <v>1</v>
      </c>
      <c r="BX53" s="1">
        <v>1</v>
      </c>
      <c r="BY53" s="1">
        <v>0</v>
      </c>
      <c r="BZ53" s="1">
        <v>1</v>
      </c>
      <c r="CA53">
        <v>30</v>
      </c>
      <c r="CB53">
        <v>22</v>
      </c>
      <c r="CC53" s="137">
        <f t="shared" si="14"/>
        <v>1098138.7652895977</v>
      </c>
      <c r="CD53" s="137">
        <f t="shared" si="15"/>
        <v>389788.13155910809</v>
      </c>
      <c r="CE53" s="137">
        <f t="shared" si="16"/>
        <v>1037792.3647014529</v>
      </c>
      <c r="CF53" s="1">
        <v>0</v>
      </c>
    </row>
    <row r="54" spans="1:84" x14ac:dyDescent="0.2">
      <c r="A54" s="3">
        <v>41395</v>
      </c>
      <c r="B54" s="4">
        <f t="shared" ref="B54:B117" si="17">YEAR(A54)</f>
        <v>2013</v>
      </c>
      <c r="C54" s="4">
        <f t="shared" si="1"/>
        <v>5</v>
      </c>
      <c r="D54" s="2">
        <v>27363044.289864969</v>
      </c>
      <c r="E54" s="12">
        <f>VLOOKUP('Monthly Data'!$B54,CDM!$P$4:$V$15,2,FALSE)/12</f>
        <v>403920.1574032958</v>
      </c>
      <c r="F54" s="12">
        <f t="shared" si="2"/>
        <v>27766964.447268263</v>
      </c>
      <c r="G54" s="12">
        <v>42512</v>
      </c>
      <c r="H54" s="2">
        <v>11048478.723859077</v>
      </c>
      <c r="I54" s="12">
        <f>VLOOKUP('Monthly Data'!$B54,CDM!$P$4:$V$15,3,FALSE)/12</f>
        <v>411702.47237329278</v>
      </c>
      <c r="J54" s="12">
        <f t="shared" si="3"/>
        <v>11460181.196232371</v>
      </c>
      <c r="K54" s="12">
        <v>3948</v>
      </c>
      <c r="L54" s="2">
        <v>27657718.26883382</v>
      </c>
      <c r="M54" s="12">
        <f>VLOOKUP('Monthly Data'!$B54,CDM!$P$4:$V$15,4,FALSE)/12</f>
        <v>548080.52706038533</v>
      </c>
      <c r="N54" s="12">
        <f t="shared" si="4"/>
        <v>28205798.795894206</v>
      </c>
      <c r="O54" s="2">
        <v>69157.226064761926</v>
      </c>
      <c r="P54" s="12">
        <f>VLOOKUP('Monthly Data'!$B54,CDM!$P$21:$S$32,2,FALSE)/12</f>
        <v>582.29933337176908</v>
      </c>
      <c r="Q54" s="12">
        <f t="shared" si="5"/>
        <v>69739.525398133701</v>
      </c>
      <c r="R54" s="12">
        <v>511</v>
      </c>
      <c r="S54" s="2">
        <v>508469.25047438324</v>
      </c>
      <c r="T54" s="12">
        <f>VLOOKUP('Monthly Data'!$B54,CDM!$P$4:$V$15,7,FALSE)/12</f>
        <v>0</v>
      </c>
      <c r="U54" s="12">
        <f t="shared" si="6"/>
        <v>508469.25047438324</v>
      </c>
      <c r="V54" s="2">
        <v>1828.1542047233261</v>
      </c>
      <c r="W54" s="12">
        <f>VLOOKUP('Monthly Data'!$B54,CDM!$P$21:$S$32,4,FALSE)/12</f>
        <v>0</v>
      </c>
      <c r="X54" s="12">
        <f t="shared" si="7"/>
        <v>1828.1542047233261</v>
      </c>
      <c r="Y54" s="11">
        <v>9674</v>
      </c>
      <c r="Z54" s="2">
        <v>37820.597722960178</v>
      </c>
      <c r="AA54" s="12">
        <f>VLOOKUP('Monthly Data'!$B54,CDM!$P$4:$V$15,6,FALSE)/12</f>
        <v>0</v>
      </c>
      <c r="AB54" s="12">
        <f t="shared" si="8"/>
        <v>37820.597722960178</v>
      </c>
      <c r="AC54" s="13">
        <v>102.6156138259833</v>
      </c>
      <c r="AD54" s="12">
        <f>VLOOKUP('Monthly Data'!$B54,CDM!$P$21:$S$32,3,FALSE)/12</f>
        <v>0</v>
      </c>
      <c r="AE54" s="12">
        <f t="shared" si="9"/>
        <v>102.6156138259833</v>
      </c>
      <c r="AF54" s="212">
        <v>421</v>
      </c>
      <c r="AG54" s="2">
        <v>122179.01319898268</v>
      </c>
      <c r="AH54" s="5">
        <v>347</v>
      </c>
      <c r="AI54" s="1">
        <f>Weather!C174</f>
        <v>193.89999999999998</v>
      </c>
      <c r="AJ54" s="1">
        <f>Weather!D174</f>
        <v>3.8000000000000003</v>
      </c>
      <c r="AK54" s="1">
        <f>Weather!E174</f>
        <v>0</v>
      </c>
      <c r="AL54" s="1">
        <f>Weather!F174</f>
        <v>0</v>
      </c>
      <c r="AM54" s="1">
        <f t="shared" si="10"/>
        <v>37597.209999999992</v>
      </c>
      <c r="AN54" s="126">
        <f t="shared" si="11"/>
        <v>14.440000000000001</v>
      </c>
      <c r="AO54" s="1">
        <f>Weather!G174</f>
        <v>145.1</v>
      </c>
      <c r="AP54" s="1">
        <f>Weather!H174</f>
        <v>16.999999999999996</v>
      </c>
      <c r="AQ54" s="1">
        <f t="shared" si="12"/>
        <v>21054.01</v>
      </c>
      <c r="AR54" s="1">
        <f t="shared" si="13"/>
        <v>288.99999999999989</v>
      </c>
      <c r="AS54" s="1">
        <f>Weather!I174</f>
        <v>46.7</v>
      </c>
      <c r="AT54" s="1">
        <f>Weather!J174</f>
        <v>104.6</v>
      </c>
      <c r="AU54" s="1">
        <f>Weather!K174</f>
        <v>73.500000000000014</v>
      </c>
      <c r="AV54" s="1">
        <f>Weather!L174</f>
        <v>69.399999999999991</v>
      </c>
      <c r="AW54" s="1">
        <f>Weather!M174</f>
        <v>106.69999999999999</v>
      </c>
      <c r="AX54" s="1">
        <f>Weather!N174</f>
        <v>40.599999999999994</v>
      </c>
      <c r="AY54" s="1">
        <f>Weather!O174</f>
        <v>0.69999999999999929</v>
      </c>
      <c r="AZ54" s="1">
        <f>Weather!P174</f>
        <v>11.867741935483869</v>
      </c>
      <c r="BA54" s="1">
        <f>Economic!C54</f>
        <v>6770.3</v>
      </c>
      <c r="BB54" s="1">
        <f>Economic!D54</f>
        <v>83.5</v>
      </c>
      <c r="BC54" s="1">
        <f>Economic!E54</f>
        <v>254</v>
      </c>
      <c r="BD54" s="1">
        <f>Economic!F54</f>
        <v>643937</v>
      </c>
      <c r="BE54" s="1">
        <f>Economic!G54</f>
        <v>6789.2</v>
      </c>
      <c r="BF54" s="1">
        <f>Economic!H54</f>
        <v>6801.1</v>
      </c>
      <c r="BG54" s="1">
        <f>Economic!I54</f>
        <v>83.4</v>
      </c>
      <c r="BH54" s="1">
        <v>53</v>
      </c>
      <c r="BI54" s="1">
        <v>0</v>
      </c>
      <c r="BJ54" s="1">
        <v>0</v>
      </c>
      <c r="BK54" s="1">
        <v>0</v>
      </c>
      <c r="BL54" s="1">
        <v>0</v>
      </c>
      <c r="BM54" s="1">
        <v>1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1</v>
      </c>
      <c r="BV54" s="1">
        <v>0</v>
      </c>
      <c r="BW54" s="1">
        <v>1</v>
      </c>
      <c r="BX54" s="1">
        <v>1</v>
      </c>
      <c r="BY54" s="1">
        <v>0</v>
      </c>
      <c r="BZ54" s="1">
        <v>1</v>
      </c>
      <c r="CA54">
        <v>31</v>
      </c>
      <c r="CB54">
        <v>22</v>
      </c>
      <c r="CC54" s="137">
        <f t="shared" si="14"/>
        <v>895708.53055704071</v>
      </c>
      <c r="CD54" s="137">
        <f t="shared" si="15"/>
        <v>356402.53947932506</v>
      </c>
      <c r="CE54" s="137">
        <f t="shared" si="16"/>
        <v>909864.47728690982</v>
      </c>
      <c r="CF54" s="1">
        <v>0</v>
      </c>
    </row>
    <row r="55" spans="1:84" x14ac:dyDescent="0.2">
      <c r="A55" s="3">
        <v>41426</v>
      </c>
      <c r="B55" s="4">
        <f t="shared" si="17"/>
        <v>2013</v>
      </c>
      <c r="C55" s="4">
        <f t="shared" si="1"/>
        <v>6</v>
      </c>
      <c r="D55" s="2">
        <v>25436324.410672858</v>
      </c>
      <c r="E55" s="12">
        <f>VLOOKUP('Monthly Data'!$B55,CDM!$P$4:$V$15,2,FALSE)/12</f>
        <v>403920.1574032958</v>
      </c>
      <c r="F55" s="12">
        <f t="shared" si="2"/>
        <v>25840244.568076152</v>
      </c>
      <c r="G55" s="12">
        <v>42512</v>
      </c>
      <c r="H55" s="2">
        <v>10699274.034087248</v>
      </c>
      <c r="I55" s="12">
        <f>VLOOKUP('Monthly Data'!$B55,CDM!$P$4:$V$15,3,FALSE)/12</f>
        <v>411702.47237329278</v>
      </c>
      <c r="J55" s="12">
        <f t="shared" si="3"/>
        <v>11110976.50646054</v>
      </c>
      <c r="K55" s="12">
        <v>3948</v>
      </c>
      <c r="L55" s="2">
        <v>27057003.58305135</v>
      </c>
      <c r="M55" s="12">
        <f>VLOOKUP('Monthly Data'!$B55,CDM!$P$4:$V$15,4,FALSE)/12</f>
        <v>548080.52706038533</v>
      </c>
      <c r="N55" s="12">
        <f t="shared" si="4"/>
        <v>27605084.110111736</v>
      </c>
      <c r="O55" s="2">
        <v>67655.158507298445</v>
      </c>
      <c r="P55" s="12">
        <f>VLOOKUP('Monthly Data'!$B55,CDM!$P$21:$S$32,2,FALSE)/12</f>
        <v>582.29933337176908</v>
      </c>
      <c r="Q55" s="12">
        <f t="shared" si="5"/>
        <v>68237.45784067022</v>
      </c>
      <c r="R55" s="12">
        <v>511</v>
      </c>
      <c r="S55" s="2">
        <v>451498.58633776091</v>
      </c>
      <c r="T55" s="12">
        <f>VLOOKUP('Monthly Data'!$B55,CDM!$P$4:$V$15,7,FALSE)/12</f>
        <v>0</v>
      </c>
      <c r="U55" s="12">
        <f t="shared" si="6"/>
        <v>451498.58633776091</v>
      </c>
      <c r="V55" s="2">
        <v>1828.1542047233261</v>
      </c>
      <c r="W55" s="12">
        <f>VLOOKUP('Monthly Data'!$B55,CDM!$P$21:$S$32,4,FALSE)/12</f>
        <v>0</v>
      </c>
      <c r="X55" s="12">
        <f t="shared" si="7"/>
        <v>1828.1542047233261</v>
      </c>
      <c r="Y55" s="11">
        <v>9674</v>
      </c>
      <c r="Z55" s="2">
        <v>36598.492190921046</v>
      </c>
      <c r="AA55" s="12">
        <f>VLOOKUP('Monthly Data'!$B55,CDM!$P$4:$V$15,6,FALSE)/12</f>
        <v>0</v>
      </c>
      <c r="AB55" s="12">
        <f t="shared" si="8"/>
        <v>36598.492190921046</v>
      </c>
      <c r="AC55" s="13">
        <v>102.6156138259833</v>
      </c>
      <c r="AD55" s="12">
        <f>VLOOKUP('Monthly Data'!$B55,CDM!$P$21:$S$32,3,FALSE)/12</f>
        <v>0</v>
      </c>
      <c r="AE55" s="12">
        <f t="shared" si="9"/>
        <v>102.6156138259833</v>
      </c>
      <c r="AF55" s="212">
        <v>421</v>
      </c>
      <c r="AG55" s="2">
        <v>117229.99059608359</v>
      </c>
      <c r="AH55" s="5">
        <v>347</v>
      </c>
      <c r="AI55" s="1">
        <f>Weather!C175</f>
        <v>83.1</v>
      </c>
      <c r="AJ55" s="1">
        <f>Weather!D175</f>
        <v>16.8</v>
      </c>
      <c r="AK55" s="1">
        <f>Weather!E175</f>
        <v>0</v>
      </c>
      <c r="AL55" s="1">
        <f>Weather!F175</f>
        <v>0</v>
      </c>
      <c r="AM55" s="1">
        <f t="shared" si="10"/>
        <v>6905.6099999999988</v>
      </c>
      <c r="AN55" s="126">
        <f t="shared" si="11"/>
        <v>282.24</v>
      </c>
      <c r="AO55" s="1">
        <f>Weather!G175</f>
        <v>47.900000000000006</v>
      </c>
      <c r="AP55" s="1">
        <f>Weather!H175</f>
        <v>41.6</v>
      </c>
      <c r="AQ55" s="1">
        <f t="shared" si="12"/>
        <v>2294.4100000000008</v>
      </c>
      <c r="AR55" s="1">
        <f t="shared" si="13"/>
        <v>1730.5600000000002</v>
      </c>
      <c r="AS55" s="1">
        <f>Weather!I175</f>
        <v>1.1999999999999993</v>
      </c>
      <c r="AT55" s="1">
        <f>Weather!J175</f>
        <v>174.89999999999998</v>
      </c>
      <c r="AU55" s="1">
        <f>Weather!K175</f>
        <v>7.3999999999999986</v>
      </c>
      <c r="AV55" s="1">
        <f>Weather!L175</f>
        <v>121.10000000000002</v>
      </c>
      <c r="AW55" s="1">
        <f>Weather!M175</f>
        <v>22.4</v>
      </c>
      <c r="AX55" s="1">
        <f>Weather!N175</f>
        <v>76.099999999999994</v>
      </c>
      <c r="AY55" s="1">
        <f>Weather!O175</f>
        <v>7.5999999999999979</v>
      </c>
      <c r="AZ55" s="1">
        <f>Weather!P175</f>
        <v>15.79</v>
      </c>
      <c r="BA55" s="1">
        <f>Economic!C55</f>
        <v>6861.8</v>
      </c>
      <c r="BB55" s="1">
        <f>Economic!D55</f>
        <v>83.8</v>
      </c>
      <c r="BC55" s="1">
        <f>Economic!E55</f>
        <v>254</v>
      </c>
      <c r="BD55" s="1">
        <f>Economic!F55</f>
        <v>643937</v>
      </c>
      <c r="BE55" s="1">
        <f>Economic!G55</f>
        <v>6789.2</v>
      </c>
      <c r="BF55" s="1">
        <f>Economic!H55</f>
        <v>6815.2</v>
      </c>
      <c r="BG55" s="1">
        <f>Economic!I55</f>
        <v>83.1</v>
      </c>
      <c r="BH55" s="1">
        <v>54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1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>
        <v>30</v>
      </c>
      <c r="CB55">
        <v>20</v>
      </c>
      <c r="CC55" s="137">
        <f t="shared" si="14"/>
        <v>861341.48560253845</v>
      </c>
      <c r="CD55" s="137">
        <f t="shared" si="15"/>
        <v>356642.46780290827</v>
      </c>
      <c r="CE55" s="137">
        <f t="shared" si="16"/>
        <v>920169.47033705784</v>
      </c>
      <c r="CF55" s="1">
        <v>0</v>
      </c>
    </row>
    <row r="56" spans="1:84" x14ac:dyDescent="0.2">
      <c r="A56" s="3">
        <v>41456</v>
      </c>
      <c r="B56" s="4">
        <f t="shared" si="17"/>
        <v>2013</v>
      </c>
      <c r="C56" s="4">
        <f t="shared" si="1"/>
        <v>7</v>
      </c>
      <c r="D56" s="2">
        <v>26526640.864798147</v>
      </c>
      <c r="E56" s="12">
        <f>VLOOKUP('Monthly Data'!$B56,CDM!$P$4:$V$15,2,FALSE)/12</f>
        <v>403920.1574032958</v>
      </c>
      <c r="F56" s="12">
        <f t="shared" si="2"/>
        <v>26930561.022201441</v>
      </c>
      <c r="G56" s="12">
        <v>42543</v>
      </c>
      <c r="H56" s="2">
        <v>11197829.885668054</v>
      </c>
      <c r="I56" s="12">
        <f>VLOOKUP('Monthly Data'!$B56,CDM!$P$4:$V$15,3,FALSE)/12</f>
        <v>411702.47237329278</v>
      </c>
      <c r="J56" s="12">
        <f t="shared" si="3"/>
        <v>11609532.358041346</v>
      </c>
      <c r="K56" s="12">
        <v>3957</v>
      </c>
      <c r="L56" s="2">
        <v>29159488.320412271</v>
      </c>
      <c r="M56" s="12">
        <f>VLOOKUP('Monthly Data'!$B56,CDM!$P$4:$V$15,4,FALSE)/12</f>
        <v>548080.52706038533</v>
      </c>
      <c r="N56" s="12">
        <f t="shared" si="4"/>
        <v>29707568.847472657</v>
      </c>
      <c r="O56" s="2">
        <v>72912.35329343623</v>
      </c>
      <c r="P56" s="12">
        <f>VLOOKUP('Monthly Data'!$B56,CDM!$P$21:$S$32,2,FALSE)/12</f>
        <v>582.29933337176908</v>
      </c>
      <c r="Q56" s="12">
        <f t="shared" si="5"/>
        <v>73494.652626808005</v>
      </c>
      <c r="R56" s="12">
        <v>515</v>
      </c>
      <c r="S56" s="2">
        <v>487177.63757115748</v>
      </c>
      <c r="T56" s="12">
        <f>VLOOKUP('Monthly Data'!$B56,CDM!$P$4:$V$15,7,FALSE)/12</f>
        <v>0</v>
      </c>
      <c r="U56" s="12">
        <f t="shared" si="6"/>
        <v>487177.63757115748</v>
      </c>
      <c r="V56" s="2">
        <v>1833.2565577859195</v>
      </c>
      <c r="W56" s="12">
        <f>VLOOKUP('Monthly Data'!$B56,CDM!$P$21:$S$32,4,FALSE)/12</f>
        <v>0</v>
      </c>
      <c r="X56" s="12">
        <f t="shared" si="7"/>
        <v>1833.2565577859195</v>
      </c>
      <c r="Y56" s="11">
        <v>9701</v>
      </c>
      <c r="Z56" s="2">
        <v>37787.598890672911</v>
      </c>
      <c r="AA56" s="12">
        <f>VLOOKUP('Monthly Data'!$B56,CDM!$P$4:$V$15,6,FALSE)/12</f>
        <v>0</v>
      </c>
      <c r="AB56" s="12">
        <f t="shared" si="8"/>
        <v>37787.598890672911</v>
      </c>
      <c r="AC56" s="13">
        <v>102.6156138259833</v>
      </c>
      <c r="AD56" s="12">
        <f>VLOOKUP('Monthly Data'!$B56,CDM!$P$21:$S$32,3,FALSE)/12</f>
        <v>0</v>
      </c>
      <c r="AE56" s="12">
        <f t="shared" si="9"/>
        <v>102.6156138259833</v>
      </c>
      <c r="AF56" s="212">
        <v>421</v>
      </c>
      <c r="AG56" s="2">
        <v>121140.0000000001</v>
      </c>
      <c r="AH56" s="5">
        <v>347</v>
      </c>
      <c r="AI56" s="1">
        <f>Weather!C176</f>
        <v>30</v>
      </c>
      <c r="AJ56" s="1">
        <f>Weather!D176</f>
        <v>59.20000000000001</v>
      </c>
      <c r="AK56" s="1">
        <f>Weather!E176</f>
        <v>0</v>
      </c>
      <c r="AL56" s="1">
        <f>Weather!F176</f>
        <v>0</v>
      </c>
      <c r="AM56" s="1">
        <f t="shared" si="10"/>
        <v>900</v>
      </c>
      <c r="AN56" s="126">
        <f t="shared" si="11"/>
        <v>3504.6400000000012</v>
      </c>
      <c r="AO56" s="1">
        <f>Weather!G176</f>
        <v>8.3000000000000007</v>
      </c>
      <c r="AP56" s="1">
        <f>Weather!H176</f>
        <v>99.500000000000014</v>
      </c>
      <c r="AQ56" s="1">
        <f t="shared" si="12"/>
        <v>68.890000000000015</v>
      </c>
      <c r="AR56" s="1">
        <f t="shared" si="13"/>
        <v>9900.2500000000036</v>
      </c>
      <c r="AS56" s="1">
        <f>Weather!I176</f>
        <v>0</v>
      </c>
      <c r="AT56" s="1">
        <f>Weather!J176</f>
        <v>277.19999999999993</v>
      </c>
      <c r="AU56" s="1">
        <f>Weather!K176</f>
        <v>0</v>
      </c>
      <c r="AV56" s="1">
        <f>Weather!L176</f>
        <v>215.2</v>
      </c>
      <c r="AW56" s="1">
        <f>Weather!M176</f>
        <v>0.30000000000000071</v>
      </c>
      <c r="AX56" s="1">
        <f>Weather!N176</f>
        <v>153.50000000000006</v>
      </c>
      <c r="AY56" s="1">
        <f>Weather!O176</f>
        <v>31.1</v>
      </c>
      <c r="AZ56" s="1">
        <f>Weather!P176</f>
        <v>18.941935483870967</v>
      </c>
      <c r="BA56" s="1">
        <f>Economic!C56</f>
        <v>6917.1</v>
      </c>
      <c r="BB56" s="1">
        <f>Economic!D56</f>
        <v>83.6</v>
      </c>
      <c r="BC56" s="1">
        <f>Economic!E56</f>
        <v>254</v>
      </c>
      <c r="BD56" s="1">
        <f>Economic!F56</f>
        <v>643937</v>
      </c>
      <c r="BE56" s="1">
        <f>Economic!G56</f>
        <v>6789.2</v>
      </c>
      <c r="BF56" s="1">
        <f>Economic!H56</f>
        <v>6826.2</v>
      </c>
      <c r="BG56" s="1">
        <f>Economic!I56</f>
        <v>82.4</v>
      </c>
      <c r="BH56" s="1">
        <v>55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1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>
        <v>31</v>
      </c>
      <c r="CB56">
        <v>22</v>
      </c>
      <c r="CC56" s="137">
        <f t="shared" si="14"/>
        <v>868727.7749097239</v>
      </c>
      <c r="CD56" s="137">
        <f t="shared" si="15"/>
        <v>361220.31889251788</v>
      </c>
      <c r="CE56" s="137">
        <f t="shared" si="16"/>
        <v>958308.67249911791</v>
      </c>
      <c r="CF56" s="1">
        <v>0</v>
      </c>
    </row>
    <row r="57" spans="1:84" x14ac:dyDescent="0.2">
      <c r="A57" s="3">
        <v>41487</v>
      </c>
      <c r="B57" s="4">
        <f t="shared" si="17"/>
        <v>2013</v>
      </c>
      <c r="C57" s="4">
        <f t="shared" si="1"/>
        <v>8</v>
      </c>
      <c r="D57" s="2">
        <v>25920513.242847729</v>
      </c>
      <c r="E57" s="12">
        <f>VLOOKUP('Monthly Data'!$B57,CDM!$P$4:$V$15,2,FALSE)/12</f>
        <v>403920.1574032958</v>
      </c>
      <c r="F57" s="12">
        <f t="shared" si="2"/>
        <v>26324433.400251023</v>
      </c>
      <c r="G57" s="12">
        <v>42543</v>
      </c>
      <c r="H57" s="2">
        <v>10910960.244260659</v>
      </c>
      <c r="I57" s="12">
        <f>VLOOKUP('Monthly Data'!$B57,CDM!$P$4:$V$15,3,FALSE)/12</f>
        <v>411702.47237329278</v>
      </c>
      <c r="J57" s="12">
        <f t="shared" si="3"/>
        <v>11322662.716633953</v>
      </c>
      <c r="K57" s="12">
        <v>3957</v>
      </c>
      <c r="L57" s="2">
        <v>29151433.569025677</v>
      </c>
      <c r="M57" s="12">
        <f>VLOOKUP('Monthly Data'!$B57,CDM!$P$4:$V$15,4,FALSE)/12</f>
        <v>548080.52706038533</v>
      </c>
      <c r="N57" s="12">
        <f t="shared" si="4"/>
        <v>29699514.096086062</v>
      </c>
      <c r="O57" s="2">
        <v>72892.212649254245</v>
      </c>
      <c r="P57" s="12">
        <f>VLOOKUP('Monthly Data'!$B57,CDM!$P$21:$S$32,2,FALSE)/12</f>
        <v>582.29933337176908</v>
      </c>
      <c r="Q57" s="12">
        <f t="shared" si="5"/>
        <v>73474.51198262602</v>
      </c>
      <c r="R57" s="12">
        <v>515</v>
      </c>
      <c r="S57" s="2">
        <v>557644.99051233393</v>
      </c>
      <c r="T57" s="12">
        <f>VLOOKUP('Monthly Data'!$B57,CDM!$P$4:$V$15,7,FALSE)/12</f>
        <v>0</v>
      </c>
      <c r="U57" s="12">
        <f t="shared" si="6"/>
        <v>557644.99051233393</v>
      </c>
      <c r="V57" s="2">
        <v>1833.2565577859195</v>
      </c>
      <c r="W57" s="12">
        <f>VLOOKUP('Monthly Data'!$B57,CDM!$P$21:$S$32,4,FALSE)/12</f>
        <v>0</v>
      </c>
      <c r="X57" s="12">
        <f t="shared" si="7"/>
        <v>1833.2565577859195</v>
      </c>
      <c r="Y57" s="11">
        <v>9701</v>
      </c>
      <c r="Z57" s="2">
        <v>37774.095894848906</v>
      </c>
      <c r="AA57" s="12">
        <f>VLOOKUP('Monthly Data'!$B57,CDM!$P$4:$V$15,6,FALSE)/12</f>
        <v>0</v>
      </c>
      <c r="AB57" s="12">
        <f t="shared" si="8"/>
        <v>37774.095894848906</v>
      </c>
      <c r="AC57" s="13">
        <v>102.6156138259833</v>
      </c>
      <c r="AD57" s="12">
        <f>VLOOKUP('Monthly Data'!$B57,CDM!$P$21:$S$32,3,FALSE)/12</f>
        <v>0</v>
      </c>
      <c r="AE57" s="12">
        <f t="shared" si="9"/>
        <v>102.6156138259833</v>
      </c>
      <c r="AF57" s="212">
        <v>421</v>
      </c>
      <c r="AG57" s="2">
        <v>121140.0000000001</v>
      </c>
      <c r="AH57" s="5">
        <v>347</v>
      </c>
      <c r="AI57" s="1">
        <f>Weather!C177</f>
        <v>49.4</v>
      </c>
      <c r="AJ57" s="1">
        <f>Weather!D177</f>
        <v>30.8</v>
      </c>
      <c r="AK57" s="1">
        <f>Weather!E177</f>
        <v>0</v>
      </c>
      <c r="AL57" s="1">
        <f>Weather!F177</f>
        <v>0</v>
      </c>
      <c r="AM57" s="1">
        <f t="shared" si="10"/>
        <v>2440.3599999999997</v>
      </c>
      <c r="AN57" s="126">
        <f t="shared" si="11"/>
        <v>948.6400000000001</v>
      </c>
      <c r="AO57" s="1">
        <f>Weather!G177</f>
        <v>17.199999999999996</v>
      </c>
      <c r="AP57" s="1">
        <f>Weather!H177</f>
        <v>60.599999999999994</v>
      </c>
      <c r="AQ57" s="1">
        <f t="shared" si="12"/>
        <v>295.83999999999986</v>
      </c>
      <c r="AR57" s="1">
        <f t="shared" si="13"/>
        <v>3672.3599999999992</v>
      </c>
      <c r="AS57" s="1">
        <f>Weather!I177</f>
        <v>0</v>
      </c>
      <c r="AT57" s="1">
        <f>Weather!J177</f>
        <v>229.4</v>
      </c>
      <c r="AU57" s="1">
        <f>Weather!K177</f>
        <v>1.6999999999999993</v>
      </c>
      <c r="AV57" s="1">
        <f>Weather!L177</f>
        <v>169.10000000000002</v>
      </c>
      <c r="AW57" s="1">
        <f>Weather!M177</f>
        <v>5</v>
      </c>
      <c r="AX57" s="1">
        <f>Weather!N177</f>
        <v>110.39999999999999</v>
      </c>
      <c r="AY57" s="1">
        <f>Weather!O177</f>
        <v>13.8</v>
      </c>
      <c r="AZ57" s="1">
        <f>Weather!P177</f>
        <v>17.399999999999999</v>
      </c>
      <c r="BA57" s="1">
        <f>Economic!C57</f>
        <v>6934.7</v>
      </c>
      <c r="BB57" s="1">
        <f>Economic!D57</f>
        <v>83.8</v>
      </c>
      <c r="BC57" s="1">
        <f>Economic!E57</f>
        <v>254</v>
      </c>
      <c r="BD57" s="1">
        <f>Economic!F57</f>
        <v>643937</v>
      </c>
      <c r="BE57" s="1">
        <f>Economic!G57</f>
        <v>6789.2</v>
      </c>
      <c r="BF57" s="1">
        <f>Economic!H57</f>
        <v>6833.9</v>
      </c>
      <c r="BG57" s="1">
        <f>Economic!I57</f>
        <v>82.8</v>
      </c>
      <c r="BH57" s="1">
        <v>56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1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>
        <v>31</v>
      </c>
      <c r="CB57">
        <v>21</v>
      </c>
      <c r="CC57" s="137">
        <f t="shared" si="14"/>
        <v>849175.27097583946</v>
      </c>
      <c r="CD57" s="137">
        <f t="shared" si="15"/>
        <v>351966.45949227933</v>
      </c>
      <c r="CE57" s="137">
        <f t="shared" si="16"/>
        <v>958048.84180922783</v>
      </c>
      <c r="CF57" s="1">
        <v>0</v>
      </c>
    </row>
    <row r="58" spans="1:84" x14ac:dyDescent="0.2">
      <c r="A58" s="3">
        <v>41518</v>
      </c>
      <c r="B58" s="4">
        <f t="shared" si="17"/>
        <v>2013</v>
      </c>
      <c r="C58" s="4">
        <f t="shared" si="1"/>
        <v>9</v>
      </c>
      <c r="D58" s="2">
        <v>25058408.850078013</v>
      </c>
      <c r="E58" s="12">
        <f>VLOOKUP('Monthly Data'!$B58,CDM!$P$4:$V$15,2,FALSE)/12</f>
        <v>403920.1574032958</v>
      </c>
      <c r="F58" s="12">
        <f t="shared" si="2"/>
        <v>25462329.007481307</v>
      </c>
      <c r="G58" s="12">
        <v>42543</v>
      </c>
      <c r="H58" s="2">
        <v>10344061.009340389</v>
      </c>
      <c r="I58" s="12">
        <f>VLOOKUP('Monthly Data'!$B58,CDM!$P$4:$V$15,3,FALSE)/12</f>
        <v>411702.47237329278</v>
      </c>
      <c r="J58" s="12">
        <f t="shared" si="3"/>
        <v>10755763.481713682</v>
      </c>
      <c r="K58" s="12">
        <v>3957</v>
      </c>
      <c r="L58" s="2">
        <v>27938646.800186019</v>
      </c>
      <c r="M58" s="12">
        <f>VLOOKUP('Monthly Data'!$B58,CDM!$P$4:$V$15,4,FALSE)/12</f>
        <v>548080.52706038533</v>
      </c>
      <c r="N58" s="12">
        <f t="shared" si="4"/>
        <v>28486727.327246405</v>
      </c>
      <c r="O58" s="2">
        <v>69859.678731389125</v>
      </c>
      <c r="P58" s="12">
        <f>VLOOKUP('Monthly Data'!$B58,CDM!$P$21:$S$32,2,FALSE)/12</f>
        <v>582.29933337176908</v>
      </c>
      <c r="Q58" s="12">
        <f t="shared" si="5"/>
        <v>70441.9780647609</v>
      </c>
      <c r="R58" s="12">
        <v>515</v>
      </c>
      <c r="S58" s="2">
        <v>624629.70588235289</v>
      </c>
      <c r="T58" s="12">
        <f>VLOOKUP('Monthly Data'!$B58,CDM!$P$4:$V$15,7,FALSE)/12</f>
        <v>0</v>
      </c>
      <c r="U58" s="12">
        <f t="shared" si="6"/>
        <v>624629.70588235289</v>
      </c>
      <c r="V58" s="2">
        <v>1833.2565577859195</v>
      </c>
      <c r="W58" s="12">
        <f>VLOOKUP('Monthly Data'!$B58,CDM!$P$21:$S$32,4,FALSE)/12</f>
        <v>0</v>
      </c>
      <c r="X58" s="12">
        <f t="shared" si="7"/>
        <v>1833.2565577859195</v>
      </c>
      <c r="Y58" s="11">
        <v>9701</v>
      </c>
      <c r="Z58" s="2">
        <v>36553.494237978441</v>
      </c>
      <c r="AA58" s="12">
        <f>VLOOKUP('Monthly Data'!$B58,CDM!$P$4:$V$15,6,FALSE)/12</f>
        <v>0</v>
      </c>
      <c r="AB58" s="12">
        <f t="shared" si="8"/>
        <v>36553.494237978441</v>
      </c>
      <c r="AC58" s="13">
        <v>102.6156138259833</v>
      </c>
      <c r="AD58" s="12">
        <f>VLOOKUP('Monthly Data'!$B58,CDM!$P$21:$S$32,3,FALSE)/12</f>
        <v>0</v>
      </c>
      <c r="AE58" s="12">
        <f t="shared" si="9"/>
        <v>102.6156138259833</v>
      </c>
      <c r="AF58" s="212">
        <v>421</v>
      </c>
      <c r="AG58" s="2">
        <v>116553.19119711901</v>
      </c>
      <c r="AH58" s="5">
        <v>347</v>
      </c>
      <c r="AI58" s="1">
        <f>Weather!C178</f>
        <v>160.10000000000005</v>
      </c>
      <c r="AJ58" s="1">
        <f>Weather!D178</f>
        <v>1.3</v>
      </c>
      <c r="AK58" s="1">
        <f>Weather!E178</f>
        <v>0</v>
      </c>
      <c r="AL58" s="1">
        <f>Weather!F178</f>
        <v>0</v>
      </c>
      <c r="AM58" s="1">
        <f t="shared" si="10"/>
        <v>25632.010000000017</v>
      </c>
      <c r="AN58" s="126">
        <f t="shared" si="11"/>
        <v>1.6900000000000002</v>
      </c>
      <c r="AO58" s="1">
        <f>Weather!G178</f>
        <v>111</v>
      </c>
      <c r="AP58" s="1">
        <f>Weather!H178</f>
        <v>12.2</v>
      </c>
      <c r="AQ58" s="1">
        <f t="shared" si="12"/>
        <v>12321</v>
      </c>
      <c r="AR58" s="1">
        <f t="shared" si="13"/>
        <v>148.83999999999997</v>
      </c>
      <c r="AS58" s="1">
        <f>Weather!I178</f>
        <v>19.200000000000003</v>
      </c>
      <c r="AT58" s="1">
        <f>Weather!J178</f>
        <v>100.4</v>
      </c>
      <c r="AU58" s="1">
        <f>Weather!K178</f>
        <v>38.199999999999996</v>
      </c>
      <c r="AV58" s="1">
        <f>Weather!L178</f>
        <v>59.400000000000006</v>
      </c>
      <c r="AW58" s="1">
        <f>Weather!M178</f>
        <v>70.7</v>
      </c>
      <c r="AX58" s="1">
        <f>Weather!N178</f>
        <v>31.9</v>
      </c>
      <c r="AY58" s="1">
        <f>Weather!O178</f>
        <v>0</v>
      </c>
      <c r="AZ58" s="1">
        <f>Weather!P178</f>
        <v>12.706666666666665</v>
      </c>
      <c r="BA58" s="1">
        <f>Economic!C58</f>
        <v>6906.9</v>
      </c>
      <c r="BB58" s="1">
        <f>Economic!D58</f>
        <v>83.9</v>
      </c>
      <c r="BC58" s="1">
        <f>Economic!E58</f>
        <v>254</v>
      </c>
      <c r="BD58" s="1">
        <f>Economic!F58</f>
        <v>643937</v>
      </c>
      <c r="BE58" s="1">
        <f>Economic!G58</f>
        <v>6789.2</v>
      </c>
      <c r="BF58" s="1">
        <f>Economic!H58</f>
        <v>6843.3</v>
      </c>
      <c r="BG58" s="1">
        <f>Economic!I58</f>
        <v>83.1</v>
      </c>
      <c r="BH58" s="1">
        <v>57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1</v>
      </c>
      <c r="BR58" s="1">
        <v>0</v>
      </c>
      <c r="BS58" s="1">
        <v>0</v>
      </c>
      <c r="BT58" s="1">
        <v>0</v>
      </c>
      <c r="BU58" s="1">
        <v>0</v>
      </c>
      <c r="BV58" s="1">
        <v>1</v>
      </c>
      <c r="BW58" s="1">
        <v>1</v>
      </c>
      <c r="BX58" s="1">
        <v>0</v>
      </c>
      <c r="BY58" s="1">
        <v>1</v>
      </c>
      <c r="BZ58" s="1">
        <v>1</v>
      </c>
      <c r="CA58">
        <v>30</v>
      </c>
      <c r="CB58">
        <v>20</v>
      </c>
      <c r="CC58" s="137">
        <f t="shared" si="14"/>
        <v>848744.30024937692</v>
      </c>
      <c r="CD58" s="137">
        <f t="shared" si="15"/>
        <v>344802.03364467964</v>
      </c>
      <c r="CE58" s="137">
        <f t="shared" si="16"/>
        <v>949557.57757488021</v>
      </c>
      <c r="CF58" s="1">
        <v>0</v>
      </c>
    </row>
    <row r="59" spans="1:84" x14ac:dyDescent="0.2">
      <c r="A59" s="3">
        <v>41548</v>
      </c>
      <c r="B59" s="4">
        <f t="shared" si="17"/>
        <v>2013</v>
      </c>
      <c r="C59" s="4">
        <f t="shared" si="1"/>
        <v>10</v>
      </c>
      <c r="D59" s="2">
        <v>29757023.803658023</v>
      </c>
      <c r="E59" s="12">
        <f>VLOOKUP('Monthly Data'!$B59,CDM!$P$4:$V$15,2,FALSE)/12</f>
        <v>403920.1574032958</v>
      </c>
      <c r="F59" s="12">
        <f t="shared" si="2"/>
        <v>30160943.961061317</v>
      </c>
      <c r="G59" s="12">
        <v>42602</v>
      </c>
      <c r="H59" s="2">
        <v>11236247.732549112</v>
      </c>
      <c r="I59" s="12">
        <f>VLOOKUP('Monthly Data'!$B59,CDM!$P$4:$V$15,3,FALSE)/12</f>
        <v>411702.47237329278</v>
      </c>
      <c r="J59" s="12">
        <f t="shared" si="3"/>
        <v>11647950.204922404</v>
      </c>
      <c r="K59" s="12">
        <v>3956</v>
      </c>
      <c r="L59" s="2">
        <v>30084132.665918387</v>
      </c>
      <c r="M59" s="12">
        <f>VLOOKUP('Monthly Data'!$B59,CDM!$P$4:$V$15,4,FALSE)/12</f>
        <v>548080.52706038533</v>
      </c>
      <c r="N59" s="12">
        <f t="shared" si="4"/>
        <v>30632213.192978773</v>
      </c>
      <c r="O59" s="2">
        <v>75224.396442119527</v>
      </c>
      <c r="P59" s="12">
        <f>VLOOKUP('Monthly Data'!$B59,CDM!$P$21:$S$32,2,FALSE)/12</f>
        <v>582.29933337176908</v>
      </c>
      <c r="Q59" s="12">
        <f t="shared" si="5"/>
        <v>75806.695775491302</v>
      </c>
      <c r="R59" s="12">
        <v>516</v>
      </c>
      <c r="S59" s="2">
        <v>736147.62808349135</v>
      </c>
      <c r="T59" s="12">
        <f>VLOOKUP('Monthly Data'!$B59,CDM!$P$4:$V$15,7,FALSE)/12</f>
        <v>0</v>
      </c>
      <c r="U59" s="12">
        <f t="shared" si="6"/>
        <v>736147.62808349135</v>
      </c>
      <c r="V59" s="2">
        <v>1834.3904140220513</v>
      </c>
      <c r="W59" s="12">
        <f>VLOOKUP('Monthly Data'!$B59,CDM!$P$21:$S$32,4,FALSE)/12</f>
        <v>0</v>
      </c>
      <c r="X59" s="12">
        <f t="shared" si="7"/>
        <v>1834.3904140220513</v>
      </c>
      <c r="Y59" s="11">
        <v>9707</v>
      </c>
      <c r="Z59" s="2">
        <v>37637.657168631617</v>
      </c>
      <c r="AA59" s="12">
        <f>VLOOKUP('Monthly Data'!$B59,CDM!$P$4:$V$15,6,FALSE)/12</f>
        <v>0</v>
      </c>
      <c r="AB59" s="12">
        <f t="shared" si="8"/>
        <v>37637.657168631617</v>
      </c>
      <c r="AC59" s="13">
        <v>100.90941597139452</v>
      </c>
      <c r="AD59" s="12">
        <f>VLOOKUP('Monthly Data'!$B59,CDM!$P$21:$S$32,3,FALSE)/12</f>
        <v>0</v>
      </c>
      <c r="AE59" s="12">
        <f t="shared" si="9"/>
        <v>100.90941597139452</v>
      </c>
      <c r="AF59" s="212">
        <v>414</v>
      </c>
      <c r="AG59" s="2">
        <v>118352.82398314652</v>
      </c>
      <c r="AH59" s="5">
        <v>340</v>
      </c>
      <c r="AI59" s="1">
        <f>Weather!C179</f>
        <v>327.09999999999997</v>
      </c>
      <c r="AJ59" s="1">
        <f>Weather!D179</f>
        <v>0</v>
      </c>
      <c r="AK59" s="1">
        <f>Weather!E179</f>
        <v>0</v>
      </c>
      <c r="AL59" s="1">
        <f>Weather!F179</f>
        <v>7.3000000000000007</v>
      </c>
      <c r="AM59" s="1">
        <f t="shared" si="10"/>
        <v>106994.40999999997</v>
      </c>
      <c r="AN59" s="126">
        <f t="shared" si="11"/>
        <v>0</v>
      </c>
      <c r="AO59" s="1">
        <f>Weather!G179</f>
        <v>265.09999999999997</v>
      </c>
      <c r="AP59" s="1">
        <f>Weather!H179</f>
        <v>0</v>
      </c>
      <c r="AQ59" s="1">
        <f t="shared" si="12"/>
        <v>70278.00999999998</v>
      </c>
      <c r="AR59" s="1">
        <f t="shared" si="13"/>
        <v>0</v>
      </c>
      <c r="AS59" s="1">
        <f>Weather!I179</f>
        <v>113.10000000000001</v>
      </c>
      <c r="AT59" s="1">
        <f>Weather!J179</f>
        <v>34</v>
      </c>
      <c r="AU59" s="1">
        <f>Weather!K179</f>
        <v>154.1</v>
      </c>
      <c r="AV59" s="1">
        <f>Weather!L179</f>
        <v>13</v>
      </c>
      <c r="AW59" s="1">
        <f>Weather!M179</f>
        <v>205.79999999999998</v>
      </c>
      <c r="AX59" s="1">
        <f>Weather!N179</f>
        <v>2.7000000000000011</v>
      </c>
      <c r="AY59" s="1">
        <f>Weather!O179</f>
        <v>0</v>
      </c>
      <c r="AZ59" s="1">
        <f>Weather!P179</f>
        <v>7.4483870967741916</v>
      </c>
      <c r="BA59" s="1">
        <f>Economic!C59</f>
        <v>6889</v>
      </c>
      <c r="BB59" s="1">
        <f>Economic!D59</f>
        <v>84.4</v>
      </c>
      <c r="BC59" s="1">
        <f>Economic!E59</f>
        <v>254</v>
      </c>
      <c r="BD59" s="1">
        <f>Economic!F59</f>
        <v>643937</v>
      </c>
      <c r="BE59" s="1">
        <f>Economic!G59</f>
        <v>6789.2</v>
      </c>
      <c r="BF59" s="1">
        <f>Economic!H59</f>
        <v>6850.3</v>
      </c>
      <c r="BG59" s="1">
        <f>Economic!I59</f>
        <v>84</v>
      </c>
      <c r="BH59" s="1">
        <v>58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1</v>
      </c>
      <c r="BS59" s="1">
        <v>0</v>
      </c>
      <c r="BT59" s="1">
        <v>0</v>
      </c>
      <c r="BU59" s="1">
        <v>0</v>
      </c>
      <c r="BV59" s="1">
        <v>1</v>
      </c>
      <c r="BW59" s="1">
        <v>1</v>
      </c>
      <c r="BX59" s="1">
        <v>0</v>
      </c>
      <c r="BY59" s="1">
        <v>1</v>
      </c>
      <c r="BZ59" s="1">
        <v>1</v>
      </c>
      <c r="CA59">
        <v>31</v>
      </c>
      <c r="CB59">
        <v>22</v>
      </c>
      <c r="CC59" s="137">
        <f t="shared" si="14"/>
        <v>972933.67616326828</v>
      </c>
      <c r="CD59" s="137">
        <f t="shared" si="15"/>
        <v>362459.60427577782</v>
      </c>
      <c r="CE59" s="137">
        <f t="shared" si="16"/>
        <v>988135.90945092821</v>
      </c>
      <c r="CF59" s="1">
        <v>0</v>
      </c>
    </row>
    <row r="60" spans="1:84" x14ac:dyDescent="0.2">
      <c r="A60" s="3">
        <v>41579</v>
      </c>
      <c r="B60" s="4">
        <f t="shared" si="17"/>
        <v>2013</v>
      </c>
      <c r="C60" s="4">
        <f t="shared" si="1"/>
        <v>11</v>
      </c>
      <c r="D60" s="2">
        <v>37513038.396592818</v>
      </c>
      <c r="E60" s="12">
        <f>VLOOKUP('Monthly Data'!$B60,CDM!$P$4:$V$15,2,FALSE)/12</f>
        <v>403920.1574032958</v>
      </c>
      <c r="F60" s="12">
        <f t="shared" si="2"/>
        <v>37916958.553996116</v>
      </c>
      <c r="G60" s="12">
        <v>42602</v>
      </c>
      <c r="H60" s="2">
        <v>12353852.686219659</v>
      </c>
      <c r="I60" s="12">
        <f>VLOOKUP('Monthly Data'!$B60,CDM!$P$4:$V$15,3,FALSE)/12</f>
        <v>411702.47237329278</v>
      </c>
      <c r="J60" s="12">
        <f t="shared" si="3"/>
        <v>12765555.158592951</v>
      </c>
      <c r="K60" s="12">
        <v>3956</v>
      </c>
      <c r="L60" s="2">
        <v>33465705.347606603</v>
      </c>
      <c r="M60" s="12">
        <f>VLOOKUP('Monthly Data'!$B60,CDM!$P$4:$V$15,4,FALSE)/12</f>
        <v>548080.52706038533</v>
      </c>
      <c r="N60" s="12">
        <f t="shared" si="4"/>
        <v>34013785.874666989</v>
      </c>
      <c r="O60" s="2">
        <v>83679.909081622449</v>
      </c>
      <c r="P60" s="12">
        <f>VLOOKUP('Monthly Data'!$B60,CDM!$P$21:$S$32,2,FALSE)/12</f>
        <v>582.29933337176908</v>
      </c>
      <c r="Q60" s="12">
        <f t="shared" si="5"/>
        <v>84262.208414994224</v>
      </c>
      <c r="R60" s="12">
        <v>516</v>
      </c>
      <c r="S60" s="2">
        <v>789829.19354838715</v>
      </c>
      <c r="T60" s="12">
        <f>VLOOKUP('Monthly Data'!$B60,CDM!$P$4:$V$15,7,FALSE)/12</f>
        <v>0</v>
      </c>
      <c r="U60" s="12">
        <f t="shared" si="6"/>
        <v>789829.19354838715</v>
      </c>
      <c r="V60" s="2">
        <v>1834.3904140220513</v>
      </c>
      <c r="W60" s="12">
        <f>VLOOKUP('Monthly Data'!$B60,CDM!$P$21:$S$32,4,FALSE)/12</f>
        <v>0</v>
      </c>
      <c r="X60" s="12">
        <f t="shared" si="7"/>
        <v>1834.3904140220513</v>
      </c>
      <c r="Y60" s="11">
        <v>9707</v>
      </c>
      <c r="Z60" s="2">
        <v>36101.689712680767</v>
      </c>
      <c r="AA60" s="12">
        <f>VLOOKUP('Monthly Data'!$B60,CDM!$P$4:$V$15,6,FALSE)/12</f>
        <v>0</v>
      </c>
      <c r="AB60" s="12">
        <f t="shared" si="8"/>
        <v>36101.689712680767</v>
      </c>
      <c r="AC60" s="13">
        <v>100.90941597139452</v>
      </c>
      <c r="AD60" s="12">
        <f>VLOOKUP('Monthly Data'!$B60,CDM!$P$21:$S$32,3,FALSE)/12</f>
        <v>0</v>
      </c>
      <c r="AE60" s="12">
        <f t="shared" si="9"/>
        <v>100.90941597139452</v>
      </c>
      <c r="AF60" s="212">
        <v>414</v>
      </c>
      <c r="AG60" s="2">
        <v>113455.41730176967</v>
      </c>
      <c r="AH60" s="5">
        <v>340</v>
      </c>
      <c r="AI60" s="1">
        <f>Weather!C180</f>
        <v>623.80000000000007</v>
      </c>
      <c r="AJ60" s="1">
        <f>Weather!D180</f>
        <v>0</v>
      </c>
      <c r="AK60" s="1">
        <f>Weather!E180</f>
        <v>12</v>
      </c>
      <c r="AL60" s="1">
        <f>Weather!F180</f>
        <v>124.60000000000004</v>
      </c>
      <c r="AM60" s="1">
        <f t="shared" si="10"/>
        <v>389126.44000000006</v>
      </c>
      <c r="AN60" s="126">
        <f t="shared" si="11"/>
        <v>0</v>
      </c>
      <c r="AO60" s="1">
        <f>Weather!G180</f>
        <v>563.79999999999995</v>
      </c>
      <c r="AP60" s="1">
        <f>Weather!H180</f>
        <v>0</v>
      </c>
      <c r="AQ60" s="1">
        <f t="shared" si="12"/>
        <v>317870.43999999994</v>
      </c>
      <c r="AR60" s="1">
        <f t="shared" si="13"/>
        <v>0</v>
      </c>
      <c r="AS60" s="1">
        <f>Weather!I180</f>
        <v>384.2</v>
      </c>
      <c r="AT60" s="1">
        <f>Weather!J180</f>
        <v>0.40000000000000036</v>
      </c>
      <c r="AU60" s="1">
        <f>Weather!K180</f>
        <v>443.79999999999995</v>
      </c>
      <c r="AV60" s="1">
        <f>Weather!L180</f>
        <v>0</v>
      </c>
      <c r="AW60" s="1">
        <f>Weather!M180</f>
        <v>503.79999999999995</v>
      </c>
      <c r="AX60" s="1">
        <f>Weather!N180</f>
        <v>0</v>
      </c>
      <c r="AY60" s="1">
        <f>Weather!O180</f>
        <v>0</v>
      </c>
      <c r="AZ60" s="1">
        <f>Weather!P180</f>
        <v>-2.7933333333333334</v>
      </c>
      <c r="BA60" s="1">
        <f>Economic!C60</f>
        <v>6863.8</v>
      </c>
      <c r="BB60" s="1">
        <f>Economic!D60</f>
        <v>84.4</v>
      </c>
      <c r="BC60" s="1">
        <f>Economic!E60</f>
        <v>254</v>
      </c>
      <c r="BD60" s="1">
        <f>Economic!F60</f>
        <v>643937</v>
      </c>
      <c r="BE60" s="1">
        <f>Economic!G60</f>
        <v>6789.2</v>
      </c>
      <c r="BF60" s="1">
        <f>Economic!H60</f>
        <v>6854</v>
      </c>
      <c r="BG60" s="1">
        <f>Economic!I60</f>
        <v>83.9</v>
      </c>
      <c r="BH60" s="1">
        <v>59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1</v>
      </c>
      <c r="BT60" s="1">
        <v>0</v>
      </c>
      <c r="BU60" s="1">
        <v>0</v>
      </c>
      <c r="BV60" s="1">
        <v>1</v>
      </c>
      <c r="BW60" s="1">
        <v>1</v>
      </c>
      <c r="BX60" s="1">
        <v>0</v>
      </c>
      <c r="BY60" s="1">
        <v>0</v>
      </c>
      <c r="BZ60" s="1">
        <v>0</v>
      </c>
      <c r="CA60">
        <v>30</v>
      </c>
      <c r="CB60">
        <v>21</v>
      </c>
      <c r="CC60" s="137">
        <f t="shared" si="14"/>
        <v>1263898.6184665372</v>
      </c>
      <c r="CD60" s="137">
        <f t="shared" si="15"/>
        <v>411795.08954065532</v>
      </c>
      <c r="CE60" s="137">
        <f t="shared" si="16"/>
        <v>1133792.8624888996</v>
      </c>
      <c r="CF60" s="1">
        <v>0</v>
      </c>
    </row>
    <row r="61" spans="1:84" x14ac:dyDescent="0.2">
      <c r="A61" s="3">
        <v>41609</v>
      </c>
      <c r="B61" s="4">
        <f t="shared" si="17"/>
        <v>2013</v>
      </c>
      <c r="C61" s="4">
        <f t="shared" si="1"/>
        <v>12</v>
      </c>
      <c r="D61" s="2">
        <v>45783820.115781844</v>
      </c>
      <c r="E61" s="12">
        <f>VLOOKUP('Monthly Data'!$B61,CDM!$P$4:$V$15,2,FALSE)/12</f>
        <v>403920.1574032958</v>
      </c>
      <c r="F61" s="12">
        <f t="shared" si="2"/>
        <v>46187740.273185141</v>
      </c>
      <c r="G61" s="12">
        <v>42602</v>
      </c>
      <c r="H61" s="2">
        <v>14203329.933703056</v>
      </c>
      <c r="I61" s="12">
        <f>VLOOKUP('Monthly Data'!$B61,CDM!$P$4:$V$15,3,FALSE)/12</f>
        <v>411702.47237329278</v>
      </c>
      <c r="J61" s="12">
        <f t="shared" si="3"/>
        <v>14615032.406076349</v>
      </c>
      <c r="K61" s="12">
        <v>3956</v>
      </c>
      <c r="L61" s="2">
        <v>36320546.00320638</v>
      </c>
      <c r="M61" s="12">
        <f>VLOOKUP('Monthly Data'!$B61,CDM!$P$4:$V$15,4,FALSE)/12</f>
        <v>548080.52706038533</v>
      </c>
      <c r="N61" s="12">
        <f t="shared" si="4"/>
        <v>36868626.530266762</v>
      </c>
      <c r="O61" s="2">
        <v>90818.345400885446</v>
      </c>
      <c r="P61" s="12">
        <f>VLOOKUP('Monthly Data'!$B61,CDM!$P$21:$S$32,2,FALSE)/12</f>
        <v>582.29933337176908</v>
      </c>
      <c r="Q61" s="12">
        <f t="shared" si="5"/>
        <v>91400.644734257221</v>
      </c>
      <c r="R61" s="12">
        <v>516</v>
      </c>
      <c r="S61" s="2">
        <v>857308.36812144215</v>
      </c>
      <c r="T61" s="12">
        <f>VLOOKUP('Monthly Data'!$B61,CDM!$P$4:$V$15,7,FALSE)/12</f>
        <v>0</v>
      </c>
      <c r="U61" s="12">
        <f t="shared" si="6"/>
        <v>857308.36812144215</v>
      </c>
      <c r="V61" s="2">
        <v>1834.3904140220513</v>
      </c>
      <c r="W61" s="12">
        <f>VLOOKUP('Monthly Data'!$B61,CDM!$P$21:$S$32,4,FALSE)/12</f>
        <v>0</v>
      </c>
      <c r="X61" s="12">
        <f t="shared" si="7"/>
        <v>1834.3904140220513</v>
      </c>
      <c r="Y61" s="11">
        <v>9707</v>
      </c>
      <c r="Z61" s="2">
        <v>37274.827691742707</v>
      </c>
      <c r="AA61" s="12">
        <f>VLOOKUP('Monthly Data'!$B61,CDM!$P$4:$V$15,6,FALSE)/12</f>
        <v>0</v>
      </c>
      <c r="AB61" s="12">
        <f t="shared" si="8"/>
        <v>37274.827691742707</v>
      </c>
      <c r="AC61" s="13">
        <v>100.90941597139452</v>
      </c>
      <c r="AD61" s="12">
        <f>VLOOKUP('Monthly Data'!$B61,CDM!$P$21:$S$32,3,FALSE)/12</f>
        <v>0</v>
      </c>
      <c r="AE61" s="12">
        <f t="shared" si="9"/>
        <v>100.90941597139452</v>
      </c>
      <c r="AF61" s="213">
        <v>414</v>
      </c>
      <c r="AG61" s="2">
        <v>116770.59787849618</v>
      </c>
      <c r="AH61" s="5">
        <v>340</v>
      </c>
      <c r="AI61" s="1">
        <f>Weather!C181</f>
        <v>985.00000000000011</v>
      </c>
      <c r="AJ61" s="1">
        <f>Weather!D181</f>
        <v>0</v>
      </c>
      <c r="AK61" s="1">
        <f>Weather!E181</f>
        <v>31</v>
      </c>
      <c r="AL61" s="1">
        <f>Weather!F181</f>
        <v>427.00000000000011</v>
      </c>
      <c r="AM61" s="1">
        <f t="shared" si="10"/>
        <v>970225.00000000023</v>
      </c>
      <c r="AN61" s="126">
        <f t="shared" si="11"/>
        <v>0</v>
      </c>
      <c r="AO61" s="1">
        <f>Weather!G181</f>
        <v>923</v>
      </c>
      <c r="AP61" s="1">
        <f>Weather!H181</f>
        <v>0</v>
      </c>
      <c r="AQ61" s="1">
        <f t="shared" si="12"/>
        <v>851929</v>
      </c>
      <c r="AR61" s="1">
        <f t="shared" si="13"/>
        <v>0</v>
      </c>
      <c r="AS61" s="1">
        <f>Weather!I181</f>
        <v>737</v>
      </c>
      <c r="AT61" s="1">
        <f>Weather!J181</f>
        <v>0</v>
      </c>
      <c r="AU61" s="1">
        <f>Weather!K181</f>
        <v>799</v>
      </c>
      <c r="AV61" s="1">
        <f>Weather!L181</f>
        <v>0</v>
      </c>
      <c r="AW61" s="1">
        <f>Weather!M181</f>
        <v>861</v>
      </c>
      <c r="AX61" s="1">
        <f>Weather!N181</f>
        <v>0</v>
      </c>
      <c r="AY61" s="1">
        <f>Weather!O181</f>
        <v>0</v>
      </c>
      <c r="AZ61" s="1">
        <f>Weather!P181</f>
        <v>-13.7741935483871</v>
      </c>
      <c r="BA61" s="1">
        <f>Economic!C61</f>
        <v>6849.3</v>
      </c>
      <c r="BB61" s="1">
        <f>Economic!D61</f>
        <v>84.2</v>
      </c>
      <c r="BC61" s="1">
        <f>Economic!E61</f>
        <v>254</v>
      </c>
      <c r="BD61" s="1">
        <f>Economic!F61</f>
        <v>643937</v>
      </c>
      <c r="BE61" s="1">
        <f>Economic!G61</f>
        <v>6789.2</v>
      </c>
      <c r="BF61" s="1">
        <f>Economic!H61</f>
        <v>6850.4</v>
      </c>
      <c r="BG61" s="1">
        <f>Economic!I61</f>
        <v>83.6</v>
      </c>
      <c r="BH61" s="1">
        <v>60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1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>
        <v>31</v>
      </c>
      <c r="CB61">
        <v>20</v>
      </c>
      <c r="CC61" s="137">
        <f t="shared" si="14"/>
        <v>1489927.1055866175</v>
      </c>
      <c r="CD61" s="137">
        <f t="shared" si="15"/>
        <v>458171.93334525987</v>
      </c>
      <c r="CE61" s="137">
        <f t="shared" si="16"/>
        <v>1189310.5332344116</v>
      </c>
      <c r="CF61" s="1">
        <v>0</v>
      </c>
    </row>
    <row r="62" spans="1:84" x14ac:dyDescent="0.2">
      <c r="A62" s="3">
        <v>41640</v>
      </c>
      <c r="B62" s="4">
        <f t="shared" si="17"/>
        <v>2014</v>
      </c>
      <c r="C62" s="4">
        <f t="shared" si="1"/>
        <v>1</v>
      </c>
      <c r="D62" s="2">
        <v>49640365.235135742</v>
      </c>
      <c r="E62" s="12">
        <f>VLOOKUP('Monthly Data'!$B62,CDM!$P$4:$V$15,2,FALSE)/12</f>
        <v>609099.86730630009</v>
      </c>
      <c r="F62" s="12">
        <f t="shared" si="2"/>
        <v>50249465.102442041</v>
      </c>
      <c r="G62" s="12">
        <v>42623</v>
      </c>
      <c r="H62" s="2">
        <v>15134987.594169056</v>
      </c>
      <c r="I62" s="12">
        <f>VLOOKUP('Monthly Data'!$B62,CDM!$P$4:$V$15,3,FALSE)/12</f>
        <v>506426.78223194607</v>
      </c>
      <c r="J62" s="12">
        <f t="shared" si="3"/>
        <v>15641414.376401002</v>
      </c>
      <c r="K62" s="12">
        <v>3985</v>
      </c>
      <c r="L62" s="2">
        <v>37824332.456469558</v>
      </c>
      <c r="M62" s="12">
        <f>VLOOKUP('Monthly Data'!$B62,CDM!$P$4:$V$15,4,FALSE)/12</f>
        <v>794504.93722523749</v>
      </c>
      <c r="N62" s="12">
        <f t="shared" si="4"/>
        <v>38618837.393694796</v>
      </c>
      <c r="O62" s="2">
        <v>93719.857809971902</v>
      </c>
      <c r="P62" s="12">
        <f>VLOOKUP('Monthly Data'!$B62,CDM!$P$21:$S$32,2,FALSE)/12</f>
        <v>1033.4926835140539</v>
      </c>
      <c r="Q62" s="12">
        <f t="shared" si="5"/>
        <v>94753.350493485952</v>
      </c>
      <c r="R62" s="12">
        <v>506</v>
      </c>
      <c r="S62" s="2">
        <v>830284.03225806449</v>
      </c>
      <c r="T62" s="12">
        <f>VLOOKUP('Monthly Data'!$B62,CDM!$P$4:$V$15,7,FALSE)/12</f>
        <v>3185.8298391666667</v>
      </c>
      <c r="U62" s="12">
        <f t="shared" si="6"/>
        <v>833469.86209723121</v>
      </c>
      <c r="V62" s="2">
        <v>1781.5349219391949</v>
      </c>
      <c r="W62" s="12">
        <f>VLOOKUP('Monthly Data'!$B62,CDM!$P$21:$S$32,4,FALSE)/12</f>
        <v>5.3412984849999994</v>
      </c>
      <c r="X62" s="12">
        <f t="shared" si="7"/>
        <v>1786.8762204241948</v>
      </c>
      <c r="Y62" s="11">
        <v>9728</v>
      </c>
      <c r="Z62" s="2">
        <v>37273.723908918437</v>
      </c>
      <c r="AA62" s="12">
        <f>VLOOKUP('Monthly Data'!$B62,CDM!$P$4:$V$15,6,FALSE)/12</f>
        <v>0</v>
      </c>
      <c r="AB62" s="12">
        <f t="shared" si="8"/>
        <v>37273.723908918437</v>
      </c>
      <c r="AC62" s="13">
        <v>101.18464351005484</v>
      </c>
      <c r="AD62" s="12">
        <f>VLOOKUP('Monthly Data'!$B62,CDM!$P$21:$S$32,3,FALSE)/12</f>
        <v>0</v>
      </c>
      <c r="AE62" s="12">
        <f t="shared" si="9"/>
        <v>101.18464351005484</v>
      </c>
      <c r="AF62" s="213">
        <v>413</v>
      </c>
      <c r="AG62" s="2">
        <v>116724.92721834526</v>
      </c>
      <c r="AH62" s="5">
        <v>334</v>
      </c>
      <c r="AI62" s="1">
        <f>Weather!C182</f>
        <v>1037.5</v>
      </c>
      <c r="AJ62" s="1">
        <f>Weather!D182</f>
        <v>0</v>
      </c>
      <c r="AK62" s="1">
        <f>Weather!E182</f>
        <v>26</v>
      </c>
      <c r="AL62" s="1">
        <f>Weather!F182</f>
        <v>480.29999999999995</v>
      </c>
      <c r="AM62" s="1">
        <f t="shared" si="10"/>
        <v>1076406.25</v>
      </c>
      <c r="AN62" s="126">
        <f t="shared" si="11"/>
        <v>0</v>
      </c>
      <c r="AO62" s="1">
        <f>Weather!G182</f>
        <v>975.5</v>
      </c>
      <c r="AP62" s="1">
        <f>Weather!H182</f>
        <v>0</v>
      </c>
      <c r="AQ62" s="1">
        <f t="shared" si="12"/>
        <v>951600.25</v>
      </c>
      <c r="AR62" s="1">
        <f t="shared" si="13"/>
        <v>0</v>
      </c>
      <c r="AS62" s="1">
        <f>Weather!I182</f>
        <v>789.5</v>
      </c>
      <c r="AT62" s="1">
        <f>Weather!J182</f>
        <v>0</v>
      </c>
      <c r="AU62" s="1">
        <f>Weather!K182</f>
        <v>851.5</v>
      </c>
      <c r="AV62" s="1">
        <f>Weather!L182</f>
        <v>0</v>
      </c>
      <c r="AW62" s="1">
        <f>Weather!M182</f>
        <v>913.5</v>
      </c>
      <c r="AX62" s="1">
        <f>Weather!N182</f>
        <v>0</v>
      </c>
      <c r="AY62" s="1">
        <f>Weather!O182</f>
        <v>0</v>
      </c>
      <c r="AZ62" s="1">
        <f>Weather!P182</f>
        <v>-15.46774193548387</v>
      </c>
      <c r="BA62" s="1">
        <f>Economic!C62</f>
        <v>6806.1</v>
      </c>
      <c r="BB62" s="1">
        <f>Economic!D62</f>
        <v>83.4</v>
      </c>
      <c r="BC62" s="1">
        <f>Economic!E62</f>
        <v>257</v>
      </c>
      <c r="BD62" s="1">
        <f>Economic!F62</f>
        <v>659861.19999999995</v>
      </c>
      <c r="BE62" s="1">
        <f>Economic!G62</f>
        <v>7012.4</v>
      </c>
      <c r="BF62" s="1">
        <f>Economic!H62</f>
        <v>6848.3</v>
      </c>
      <c r="BG62" s="1">
        <f>Economic!I62</f>
        <v>83.5</v>
      </c>
      <c r="BH62" s="1">
        <v>61</v>
      </c>
      <c r="BI62" s="1">
        <v>1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>
        <v>31</v>
      </c>
      <c r="CB62">
        <v>22</v>
      </c>
      <c r="CC62" s="137">
        <f t="shared" si="14"/>
        <v>1620950.4871755496</v>
      </c>
      <c r="CD62" s="137">
        <f t="shared" si="15"/>
        <v>488225.40626351791</v>
      </c>
      <c r="CE62" s="137">
        <f t="shared" si="16"/>
        <v>1245768.948183703</v>
      </c>
      <c r="CF62" s="1">
        <v>0</v>
      </c>
    </row>
    <row r="63" spans="1:84" x14ac:dyDescent="0.2">
      <c r="A63" s="3">
        <v>41671</v>
      </c>
      <c r="B63" s="4">
        <f t="shared" si="17"/>
        <v>2014</v>
      </c>
      <c r="C63" s="4">
        <f t="shared" si="1"/>
        <v>2</v>
      </c>
      <c r="D63" s="2">
        <v>42750019.905124813</v>
      </c>
      <c r="E63" s="12">
        <f>VLOOKUP('Monthly Data'!$B63,CDM!$P$4:$V$15,2,FALSE)/12</f>
        <v>609099.86730630009</v>
      </c>
      <c r="F63" s="12">
        <f t="shared" si="2"/>
        <v>43359119.772431113</v>
      </c>
      <c r="G63" s="12">
        <v>42623</v>
      </c>
      <c r="H63" s="2">
        <v>13462387.242650717</v>
      </c>
      <c r="I63" s="12">
        <f>VLOOKUP('Monthly Data'!$B63,CDM!$P$4:$V$15,3,FALSE)/12</f>
        <v>506426.78223194607</v>
      </c>
      <c r="J63" s="12">
        <f t="shared" si="3"/>
        <v>13968814.024882663</v>
      </c>
      <c r="K63" s="12">
        <v>3985</v>
      </c>
      <c r="L63" s="2">
        <v>33982095.533818133</v>
      </c>
      <c r="M63" s="12">
        <f>VLOOKUP('Monthly Data'!$B63,CDM!$P$4:$V$15,4,FALSE)/12</f>
        <v>794504.93722523749</v>
      </c>
      <c r="N63" s="12">
        <f t="shared" si="4"/>
        <v>34776600.471043371</v>
      </c>
      <c r="O63" s="2">
        <v>84199.692491058944</v>
      </c>
      <c r="P63" s="12">
        <f>VLOOKUP('Monthly Data'!$B63,CDM!$P$21:$S$32,2,FALSE)/12</f>
        <v>1033.4926835140539</v>
      </c>
      <c r="Q63" s="12">
        <f t="shared" si="5"/>
        <v>85233.185174572995</v>
      </c>
      <c r="R63" s="12">
        <v>506</v>
      </c>
      <c r="S63" s="2">
        <v>684360.44592030346</v>
      </c>
      <c r="T63" s="12">
        <f>VLOOKUP('Monthly Data'!$B63,CDM!$P$4:$V$15,7,FALSE)/12</f>
        <v>3185.8298391666667</v>
      </c>
      <c r="U63" s="12">
        <f t="shared" si="6"/>
        <v>687546.27575947018</v>
      </c>
      <c r="V63" s="2">
        <v>1781.5349219391949</v>
      </c>
      <c r="W63" s="12">
        <f>VLOOKUP('Monthly Data'!$B63,CDM!$P$21:$S$32,4,FALSE)/12</f>
        <v>5.3412984849999994</v>
      </c>
      <c r="X63" s="12">
        <f t="shared" si="7"/>
        <v>1786.8762204241948</v>
      </c>
      <c r="Y63" s="11">
        <v>9728</v>
      </c>
      <c r="Z63" s="2">
        <v>33660.384250474403</v>
      </c>
      <c r="AA63" s="12">
        <f>VLOOKUP('Monthly Data'!$B63,CDM!$P$4:$V$15,6,FALSE)/12</f>
        <v>0</v>
      </c>
      <c r="AB63" s="12">
        <f t="shared" si="8"/>
        <v>33660.384250474403</v>
      </c>
      <c r="AC63" s="13">
        <v>101.18464351005484</v>
      </c>
      <c r="AD63" s="12">
        <f>VLOOKUP('Monthly Data'!$B63,CDM!$P$21:$S$32,3,FALSE)/12</f>
        <v>0</v>
      </c>
      <c r="AE63" s="12">
        <f t="shared" si="9"/>
        <v>101.18464351005484</v>
      </c>
      <c r="AF63" s="213">
        <v>413</v>
      </c>
      <c r="AG63" s="2">
        <v>104838.11832245195</v>
      </c>
      <c r="AH63" s="5">
        <v>334</v>
      </c>
      <c r="AI63" s="1">
        <f>Weather!C183</f>
        <v>886.50000000000011</v>
      </c>
      <c r="AJ63" s="1">
        <f>Weather!D183</f>
        <v>0</v>
      </c>
      <c r="AK63" s="1">
        <f>Weather!E183</f>
        <v>28</v>
      </c>
      <c r="AL63" s="1">
        <f>Weather!F183</f>
        <v>382.5</v>
      </c>
      <c r="AM63" s="1">
        <f t="shared" si="10"/>
        <v>785882.25000000023</v>
      </c>
      <c r="AN63" s="126">
        <f t="shared" si="11"/>
        <v>0</v>
      </c>
      <c r="AO63" s="1">
        <f>Weather!G183</f>
        <v>830.50000000000011</v>
      </c>
      <c r="AP63" s="1">
        <f>Weather!H183</f>
        <v>0</v>
      </c>
      <c r="AQ63" s="1">
        <f t="shared" si="12"/>
        <v>689730.25000000023</v>
      </c>
      <c r="AR63" s="1">
        <f t="shared" si="13"/>
        <v>0</v>
      </c>
      <c r="AS63" s="1">
        <f>Weather!I183</f>
        <v>662.50000000000011</v>
      </c>
      <c r="AT63" s="1">
        <f>Weather!J183</f>
        <v>0</v>
      </c>
      <c r="AU63" s="1">
        <f>Weather!K183</f>
        <v>718.50000000000011</v>
      </c>
      <c r="AV63" s="1">
        <f>Weather!L183</f>
        <v>0</v>
      </c>
      <c r="AW63" s="1">
        <f>Weather!M183</f>
        <v>774.5</v>
      </c>
      <c r="AX63" s="1">
        <f>Weather!N183</f>
        <v>0</v>
      </c>
      <c r="AY63" s="1">
        <f>Weather!O183</f>
        <v>0</v>
      </c>
      <c r="AZ63" s="1">
        <f>Weather!P183</f>
        <v>-13.660714285714288</v>
      </c>
      <c r="BA63" s="1">
        <f>Economic!C63</f>
        <v>6772.3</v>
      </c>
      <c r="BB63" s="1">
        <f>Economic!D63</f>
        <v>82.3</v>
      </c>
      <c r="BC63" s="1">
        <f>Economic!E63</f>
        <v>257</v>
      </c>
      <c r="BD63" s="1">
        <f>Economic!F63</f>
        <v>659861.19999999995</v>
      </c>
      <c r="BE63" s="1">
        <f>Economic!G63</f>
        <v>7012.4</v>
      </c>
      <c r="BF63" s="1">
        <f>Economic!H63</f>
        <v>6850</v>
      </c>
      <c r="BG63" s="1">
        <f>Economic!I63</f>
        <v>83.4</v>
      </c>
      <c r="BH63" s="1">
        <v>62</v>
      </c>
      <c r="BI63" s="1">
        <v>0</v>
      </c>
      <c r="BJ63" s="1">
        <v>1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>
        <v>28</v>
      </c>
      <c r="CB63">
        <v>19</v>
      </c>
      <c r="CC63" s="137">
        <f t="shared" si="14"/>
        <v>1548539.9918725397</v>
      </c>
      <c r="CD63" s="137">
        <f t="shared" si="15"/>
        <v>480799.54438038275</v>
      </c>
      <c r="CE63" s="137">
        <f t="shared" si="16"/>
        <v>1242021.4453944061</v>
      </c>
      <c r="CF63" s="1">
        <v>0</v>
      </c>
    </row>
    <row r="64" spans="1:84" x14ac:dyDescent="0.2">
      <c r="A64" s="3">
        <v>41699</v>
      </c>
      <c r="B64" s="4">
        <f t="shared" si="17"/>
        <v>2014</v>
      </c>
      <c r="C64" s="4">
        <f t="shared" si="1"/>
        <v>3</v>
      </c>
      <c r="D64" s="2">
        <v>41025103.627203047</v>
      </c>
      <c r="E64" s="12">
        <f>VLOOKUP('Monthly Data'!$B64,CDM!$P$4:$V$15,2,FALSE)/12</f>
        <v>609099.86730630009</v>
      </c>
      <c r="F64" s="12">
        <f t="shared" si="2"/>
        <v>41634203.494509347</v>
      </c>
      <c r="G64" s="12">
        <v>42623</v>
      </c>
      <c r="H64" s="2">
        <v>13747064.365901466</v>
      </c>
      <c r="I64" s="12">
        <f>VLOOKUP('Monthly Data'!$B64,CDM!$P$4:$V$15,3,FALSE)/12</f>
        <v>506426.78223194607</v>
      </c>
      <c r="J64" s="12">
        <f t="shared" si="3"/>
        <v>14253491.148133412</v>
      </c>
      <c r="K64" s="12">
        <v>3985</v>
      </c>
      <c r="L64" s="2">
        <v>36090706.761883967</v>
      </c>
      <c r="M64" s="12">
        <f>VLOOKUP('Monthly Data'!$B64,CDM!$P$4:$V$15,4,FALSE)/12</f>
        <v>794504.93722523749</v>
      </c>
      <c r="N64" s="12">
        <f t="shared" si="4"/>
        <v>36885211.699109204</v>
      </c>
      <c r="O64" s="2">
        <v>89424.338417018676</v>
      </c>
      <c r="P64" s="12">
        <f>VLOOKUP('Monthly Data'!$B64,CDM!$P$21:$S$32,2,FALSE)/12</f>
        <v>1033.4926835140539</v>
      </c>
      <c r="Q64" s="12">
        <f t="shared" si="5"/>
        <v>90457.831100532727</v>
      </c>
      <c r="R64" s="12">
        <v>506</v>
      </c>
      <c r="S64" s="2">
        <v>668958.88994307397</v>
      </c>
      <c r="T64" s="12">
        <f>VLOOKUP('Monthly Data'!$B64,CDM!$P$4:$V$15,7,FALSE)/12</f>
        <v>3185.8298391666667</v>
      </c>
      <c r="U64" s="12">
        <f t="shared" si="6"/>
        <v>672144.71978224069</v>
      </c>
      <c r="V64" s="2">
        <v>1781.5349219391949</v>
      </c>
      <c r="W64" s="12">
        <f>VLOOKUP('Monthly Data'!$B64,CDM!$P$21:$S$32,4,FALSE)/12</f>
        <v>5.3412984849999994</v>
      </c>
      <c r="X64" s="12">
        <f t="shared" si="7"/>
        <v>1786.8762204241948</v>
      </c>
      <c r="Y64" s="11">
        <v>9728</v>
      </c>
      <c r="Z64" s="2">
        <v>37273.723908918437</v>
      </c>
      <c r="AA64" s="12">
        <f>VLOOKUP('Monthly Data'!$B64,CDM!$P$4:$V$15,6,FALSE)/12</f>
        <v>0</v>
      </c>
      <c r="AB64" s="12">
        <f t="shared" si="8"/>
        <v>37273.723908918437</v>
      </c>
      <c r="AC64" s="13">
        <v>101.18464351005484</v>
      </c>
      <c r="AD64" s="12">
        <f>VLOOKUP('Monthly Data'!$B64,CDM!$P$21:$S$32,3,FALSE)/12</f>
        <v>0</v>
      </c>
      <c r="AE64" s="12">
        <f t="shared" si="9"/>
        <v>101.18464351005484</v>
      </c>
      <c r="AF64" s="213">
        <v>413</v>
      </c>
      <c r="AG64" s="2">
        <v>115757.56602482397</v>
      </c>
      <c r="AH64" s="5">
        <v>334</v>
      </c>
      <c r="AI64" s="1">
        <f>Weather!C184</f>
        <v>884.69999999999982</v>
      </c>
      <c r="AJ64" s="1">
        <f>Weather!D184</f>
        <v>0</v>
      </c>
      <c r="AK64" s="1">
        <f>Weather!E184</f>
        <v>30</v>
      </c>
      <c r="AL64" s="1">
        <f>Weather!F184</f>
        <v>328</v>
      </c>
      <c r="AM64" s="1">
        <f t="shared" si="10"/>
        <v>782694.08999999973</v>
      </c>
      <c r="AN64" s="126">
        <f t="shared" si="11"/>
        <v>0</v>
      </c>
      <c r="AO64" s="1">
        <f>Weather!G184</f>
        <v>822.69999999999982</v>
      </c>
      <c r="AP64" s="1">
        <f>Weather!H184</f>
        <v>0</v>
      </c>
      <c r="AQ64" s="1">
        <f t="shared" si="12"/>
        <v>676835.28999999969</v>
      </c>
      <c r="AR64" s="1">
        <f t="shared" si="13"/>
        <v>0</v>
      </c>
      <c r="AS64" s="1">
        <f>Weather!I184</f>
        <v>636.6999999999997</v>
      </c>
      <c r="AT64" s="1">
        <f>Weather!J184</f>
        <v>0</v>
      </c>
      <c r="AU64" s="1">
        <f>Weather!K184</f>
        <v>698.6999999999997</v>
      </c>
      <c r="AV64" s="1">
        <f>Weather!L184</f>
        <v>0</v>
      </c>
      <c r="AW64" s="1">
        <f>Weather!M184</f>
        <v>760.69999999999982</v>
      </c>
      <c r="AX64" s="1">
        <f>Weather!N184</f>
        <v>0</v>
      </c>
      <c r="AY64" s="1">
        <f>Weather!O184</f>
        <v>0</v>
      </c>
      <c r="AZ64" s="1">
        <f>Weather!P184</f>
        <v>-10.538709677419353</v>
      </c>
      <c r="BA64" s="1">
        <f>Economic!C64</f>
        <v>6751.3</v>
      </c>
      <c r="BB64" s="1">
        <f>Economic!D64</f>
        <v>81.099999999999994</v>
      </c>
      <c r="BC64" s="1">
        <f>Economic!E64</f>
        <v>257</v>
      </c>
      <c r="BD64" s="1">
        <f>Economic!F64</f>
        <v>659861.19999999995</v>
      </c>
      <c r="BE64" s="1">
        <f>Economic!G64</f>
        <v>7012.4</v>
      </c>
      <c r="BF64" s="1">
        <f>Economic!H64</f>
        <v>6856.4</v>
      </c>
      <c r="BG64" s="1">
        <f>Economic!I64</f>
        <v>82.5</v>
      </c>
      <c r="BH64" s="1">
        <v>63</v>
      </c>
      <c r="BI64" s="1">
        <v>0</v>
      </c>
      <c r="BJ64" s="1">
        <v>0</v>
      </c>
      <c r="BK64" s="1">
        <v>1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1</v>
      </c>
      <c r="BV64" s="1">
        <v>0</v>
      </c>
      <c r="BW64" s="1">
        <v>1</v>
      </c>
      <c r="BX64" s="1">
        <v>0</v>
      </c>
      <c r="BY64" s="1">
        <v>0</v>
      </c>
      <c r="BZ64" s="1">
        <v>0</v>
      </c>
      <c r="CA64">
        <v>31</v>
      </c>
      <c r="CB64">
        <v>21</v>
      </c>
      <c r="CC64" s="137">
        <f t="shared" si="14"/>
        <v>1343038.8224035273</v>
      </c>
      <c r="CD64" s="137">
        <f t="shared" si="15"/>
        <v>443453.68922262796</v>
      </c>
      <c r="CE64" s="137">
        <f t="shared" si="16"/>
        <v>1189845.538680942</v>
      </c>
      <c r="CF64" s="1">
        <v>0</v>
      </c>
    </row>
    <row r="65" spans="1:84" x14ac:dyDescent="0.2">
      <c r="A65" s="3">
        <v>41730</v>
      </c>
      <c r="B65" s="4">
        <f t="shared" si="17"/>
        <v>2014</v>
      </c>
      <c r="C65" s="4">
        <f t="shared" si="1"/>
        <v>4</v>
      </c>
      <c r="D65" s="2">
        <v>33587027.926572323</v>
      </c>
      <c r="E65" s="12">
        <f>VLOOKUP('Monthly Data'!$B65,CDM!$P$4:$V$15,2,FALSE)/12</f>
        <v>609099.86730630009</v>
      </c>
      <c r="F65" s="12">
        <f t="shared" si="2"/>
        <v>34196127.793878622</v>
      </c>
      <c r="G65" s="12">
        <v>42622</v>
      </c>
      <c r="H65" s="2">
        <v>11849699.51665595</v>
      </c>
      <c r="I65" s="12">
        <f>VLOOKUP('Monthly Data'!$B65,CDM!$P$4:$V$15,3,FALSE)/12</f>
        <v>506426.78223194607</v>
      </c>
      <c r="J65" s="12">
        <f t="shared" si="3"/>
        <v>12356126.298887895</v>
      </c>
      <c r="K65" s="12">
        <v>3986</v>
      </c>
      <c r="L65" s="2">
        <v>30998705.850172173</v>
      </c>
      <c r="M65" s="12">
        <f>VLOOKUP('Monthly Data'!$B65,CDM!$P$4:$V$15,4,FALSE)/12</f>
        <v>794504.93722523749</v>
      </c>
      <c r="N65" s="12">
        <f t="shared" si="4"/>
        <v>31793210.787397411</v>
      </c>
      <c r="O65" s="2">
        <v>76807.549952527159</v>
      </c>
      <c r="P65" s="12">
        <f>VLOOKUP('Monthly Data'!$B65,CDM!$P$21:$S$32,2,FALSE)/12</f>
        <v>1033.4926835140539</v>
      </c>
      <c r="Q65" s="12">
        <f t="shared" si="5"/>
        <v>77841.042636041209</v>
      </c>
      <c r="R65" s="12">
        <v>506</v>
      </c>
      <c r="S65" s="2">
        <v>557969.61100569251</v>
      </c>
      <c r="T65" s="12">
        <f>VLOOKUP('Monthly Data'!$B65,CDM!$P$4:$V$15,7,FALSE)/12</f>
        <v>3185.8298391666667</v>
      </c>
      <c r="U65" s="12">
        <f t="shared" si="6"/>
        <v>561155.44084485923</v>
      </c>
      <c r="V65" s="2">
        <v>1781.5349219391949</v>
      </c>
      <c r="W65" s="12">
        <f>VLOOKUP('Monthly Data'!$B65,CDM!$P$21:$S$32,4,FALSE)/12</f>
        <v>5.3412984849999994</v>
      </c>
      <c r="X65" s="12">
        <f t="shared" si="7"/>
        <v>1786.8762204241948</v>
      </c>
      <c r="Y65" s="11">
        <v>9728</v>
      </c>
      <c r="Z65" s="2">
        <v>36069.264705882379</v>
      </c>
      <c r="AA65" s="12">
        <f>VLOOKUP('Monthly Data'!$B65,CDM!$P$4:$V$15,6,FALSE)/12</f>
        <v>0</v>
      </c>
      <c r="AB65" s="12">
        <f t="shared" si="8"/>
        <v>36069.264705882379</v>
      </c>
      <c r="AC65" s="13">
        <v>101.18464351005484</v>
      </c>
      <c r="AD65" s="12">
        <f>VLOOKUP('Monthly Data'!$B65,CDM!$P$21:$S$32,3,FALSE)/12</f>
        <v>0</v>
      </c>
      <c r="AE65" s="12">
        <f t="shared" si="9"/>
        <v>101.18464351005484</v>
      </c>
      <c r="AF65" s="213">
        <v>413</v>
      </c>
      <c r="AG65" s="2">
        <v>111663.44915544189</v>
      </c>
      <c r="AH65" s="5">
        <v>334</v>
      </c>
      <c r="AI65" s="1">
        <f>Weather!C185</f>
        <v>498.89999999999981</v>
      </c>
      <c r="AJ65" s="1">
        <f>Weather!D185</f>
        <v>0</v>
      </c>
      <c r="AK65" s="1">
        <f>Weather!E185</f>
        <v>4</v>
      </c>
      <c r="AL65" s="1">
        <f>Weather!F185</f>
        <v>31.599999999999998</v>
      </c>
      <c r="AM65" s="1">
        <f t="shared" si="10"/>
        <v>248901.20999999982</v>
      </c>
      <c r="AN65" s="126">
        <f t="shared" si="11"/>
        <v>0</v>
      </c>
      <c r="AO65" s="1">
        <f>Weather!G185</f>
        <v>438.89999999999981</v>
      </c>
      <c r="AP65" s="1">
        <f>Weather!H185</f>
        <v>0</v>
      </c>
      <c r="AQ65" s="1">
        <f t="shared" si="12"/>
        <v>192633.20999999982</v>
      </c>
      <c r="AR65" s="1">
        <f t="shared" si="13"/>
        <v>0</v>
      </c>
      <c r="AS65" s="1">
        <f>Weather!I185</f>
        <v>258.89999999999998</v>
      </c>
      <c r="AT65" s="1">
        <f>Weather!J185</f>
        <v>0</v>
      </c>
      <c r="AU65" s="1">
        <f>Weather!K185</f>
        <v>318.89999999999992</v>
      </c>
      <c r="AV65" s="1">
        <f>Weather!L185</f>
        <v>0</v>
      </c>
      <c r="AW65" s="1">
        <f>Weather!M185</f>
        <v>378.89999999999986</v>
      </c>
      <c r="AX65" s="1">
        <f>Weather!N185</f>
        <v>0</v>
      </c>
      <c r="AY65" s="1">
        <f>Weather!O185</f>
        <v>0</v>
      </c>
      <c r="AZ65" s="1">
        <f>Weather!P185</f>
        <v>1.37</v>
      </c>
      <c r="BA65" s="1">
        <f>Economic!C65</f>
        <v>6785</v>
      </c>
      <c r="BB65" s="1">
        <f>Economic!D65</f>
        <v>80.900000000000006</v>
      </c>
      <c r="BC65" s="1">
        <f>Economic!E65</f>
        <v>257</v>
      </c>
      <c r="BD65" s="1">
        <f>Economic!F65</f>
        <v>659861.19999999995</v>
      </c>
      <c r="BE65" s="1">
        <f>Economic!G65</f>
        <v>7012.4</v>
      </c>
      <c r="BF65" s="1">
        <f>Economic!H65</f>
        <v>6869.6</v>
      </c>
      <c r="BG65" s="1">
        <f>Economic!I65</f>
        <v>81.900000000000006</v>
      </c>
      <c r="BH65" s="1">
        <v>64</v>
      </c>
      <c r="BI65" s="1">
        <v>0</v>
      </c>
      <c r="BJ65" s="1">
        <v>0</v>
      </c>
      <c r="BK65" s="1">
        <v>0</v>
      </c>
      <c r="BL65" s="1">
        <v>1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1</v>
      </c>
      <c r="BV65" s="1">
        <v>0</v>
      </c>
      <c r="BW65" s="1">
        <v>1</v>
      </c>
      <c r="BX65" s="1">
        <v>1</v>
      </c>
      <c r="BY65" s="1">
        <v>0</v>
      </c>
      <c r="BZ65" s="1">
        <v>1</v>
      </c>
      <c r="CA65">
        <v>30</v>
      </c>
      <c r="CB65">
        <v>20</v>
      </c>
      <c r="CC65" s="137">
        <f t="shared" si="14"/>
        <v>1139870.9264626207</v>
      </c>
      <c r="CD65" s="137">
        <f t="shared" si="15"/>
        <v>394989.98388853169</v>
      </c>
      <c r="CE65" s="137">
        <f t="shared" si="16"/>
        <v>1059773.692913247</v>
      </c>
      <c r="CF65" s="1">
        <v>0</v>
      </c>
    </row>
    <row r="66" spans="1:84" x14ac:dyDescent="0.2">
      <c r="A66" s="3">
        <v>41760</v>
      </c>
      <c r="B66" s="4">
        <f t="shared" si="17"/>
        <v>2014</v>
      </c>
      <c r="C66" s="4">
        <f t="shared" si="1"/>
        <v>5</v>
      </c>
      <c r="D66" s="2">
        <v>27231928.804067481</v>
      </c>
      <c r="E66" s="12">
        <f>VLOOKUP('Monthly Data'!$B66,CDM!$P$4:$V$15,2,FALSE)/12</f>
        <v>609099.86730630009</v>
      </c>
      <c r="F66" s="12">
        <f t="shared" si="2"/>
        <v>27841028.671373781</v>
      </c>
      <c r="G66" s="12">
        <v>42622</v>
      </c>
      <c r="H66" s="2">
        <v>11001148.955615092</v>
      </c>
      <c r="I66" s="12">
        <f>VLOOKUP('Monthly Data'!$B66,CDM!$P$4:$V$15,3,FALSE)/12</f>
        <v>506426.78223194607</v>
      </c>
      <c r="J66" s="12">
        <f t="shared" si="3"/>
        <v>11507575.737847038</v>
      </c>
      <c r="K66" s="12">
        <v>3986</v>
      </c>
      <c r="L66" s="2">
        <v>29077828.031337366</v>
      </c>
      <c r="M66" s="12">
        <f>VLOOKUP('Monthly Data'!$B66,CDM!$P$4:$V$15,4,FALSE)/12</f>
        <v>794504.93722523749</v>
      </c>
      <c r="N66" s="12">
        <f t="shared" si="4"/>
        <v>29872332.968562603</v>
      </c>
      <c r="O66" s="2">
        <v>72048.063548934719</v>
      </c>
      <c r="P66" s="12">
        <f>VLOOKUP('Monthly Data'!$B66,CDM!$P$21:$S$32,2,FALSE)/12</f>
        <v>1033.4926835140539</v>
      </c>
      <c r="Q66" s="12">
        <f t="shared" si="5"/>
        <v>73081.556232448769</v>
      </c>
      <c r="R66" s="12">
        <v>506</v>
      </c>
      <c r="S66" s="2">
        <v>496538.68121442117</v>
      </c>
      <c r="T66" s="12">
        <f>VLOOKUP('Monthly Data'!$B66,CDM!$P$4:$V$15,7,FALSE)/12</f>
        <v>3185.8298391666667</v>
      </c>
      <c r="U66" s="12">
        <f t="shared" si="6"/>
        <v>499724.51105358783</v>
      </c>
      <c r="V66" s="2">
        <v>1781.5349219391949</v>
      </c>
      <c r="W66" s="12">
        <f>VLOOKUP('Monthly Data'!$B66,CDM!$P$21:$S$32,4,FALSE)/12</f>
        <v>5.3412984849999994</v>
      </c>
      <c r="X66" s="12">
        <f t="shared" si="7"/>
        <v>1786.8762204241948</v>
      </c>
      <c r="Y66" s="11">
        <v>9728</v>
      </c>
      <c r="Z66" s="2">
        <v>37273.723908918437</v>
      </c>
      <c r="AA66" s="12">
        <f>VLOOKUP('Monthly Data'!$B66,CDM!$P$4:$V$15,6,FALSE)/12</f>
        <v>0</v>
      </c>
      <c r="AB66" s="12">
        <f t="shared" si="8"/>
        <v>37273.723908918437</v>
      </c>
      <c r="AC66" s="13">
        <v>101.18464351005484</v>
      </c>
      <c r="AD66" s="12">
        <f>VLOOKUP('Monthly Data'!$B66,CDM!$P$21:$S$32,3,FALSE)/12</f>
        <v>0</v>
      </c>
      <c r="AE66" s="12">
        <f t="shared" si="9"/>
        <v>101.18464351005484</v>
      </c>
      <c r="AF66" s="213">
        <v>413</v>
      </c>
      <c r="AG66" s="2">
        <v>115385.56412729078</v>
      </c>
      <c r="AH66" s="5">
        <v>334</v>
      </c>
      <c r="AI66" s="1">
        <f>Weather!C186</f>
        <v>209.19999999999996</v>
      </c>
      <c r="AJ66" s="1">
        <f>Weather!D186</f>
        <v>2.7</v>
      </c>
      <c r="AK66" s="1">
        <f>Weather!E186</f>
        <v>0</v>
      </c>
      <c r="AL66" s="1">
        <f>Weather!F186</f>
        <v>0</v>
      </c>
      <c r="AM66" s="1">
        <f t="shared" si="10"/>
        <v>43764.639999999985</v>
      </c>
      <c r="AN66" s="126">
        <f t="shared" si="11"/>
        <v>7.2900000000000009</v>
      </c>
      <c r="AO66" s="1">
        <f>Weather!G186</f>
        <v>154</v>
      </c>
      <c r="AP66" s="1">
        <f>Weather!H186</f>
        <v>9.5000000000000036</v>
      </c>
      <c r="AQ66" s="1">
        <f t="shared" si="12"/>
        <v>23716</v>
      </c>
      <c r="AR66" s="1">
        <f t="shared" si="13"/>
        <v>90.250000000000071</v>
      </c>
      <c r="AS66" s="1">
        <f>Weather!I186</f>
        <v>45.300000000000004</v>
      </c>
      <c r="AT66" s="1">
        <f>Weather!J186</f>
        <v>86.8</v>
      </c>
      <c r="AU66" s="1">
        <f>Weather!K186</f>
        <v>73.600000000000009</v>
      </c>
      <c r="AV66" s="1">
        <f>Weather!L186</f>
        <v>53.100000000000009</v>
      </c>
      <c r="AW66" s="1">
        <f>Weather!M186</f>
        <v>111.00000000000001</v>
      </c>
      <c r="AX66" s="1">
        <f>Weather!N186</f>
        <v>28.500000000000004</v>
      </c>
      <c r="AY66" s="1">
        <f>Weather!O186</f>
        <v>0.60000000000000142</v>
      </c>
      <c r="AZ66" s="1">
        <f>Weather!P186</f>
        <v>11.338709677419356</v>
      </c>
      <c r="BA66" s="1">
        <f>Economic!C66</f>
        <v>6842.6</v>
      </c>
      <c r="BB66" s="1">
        <f>Economic!D66</f>
        <v>81.5</v>
      </c>
      <c r="BC66" s="1">
        <f>Economic!E66</f>
        <v>257</v>
      </c>
      <c r="BD66" s="1">
        <f>Economic!F66</f>
        <v>659861.19999999995</v>
      </c>
      <c r="BE66" s="1">
        <f>Economic!G66</f>
        <v>7012.4</v>
      </c>
      <c r="BF66" s="1">
        <f>Economic!H66</f>
        <v>6870.6</v>
      </c>
      <c r="BG66" s="1">
        <f>Economic!I66</f>
        <v>81.599999999999994</v>
      </c>
      <c r="BH66" s="1">
        <v>65</v>
      </c>
      <c r="BI66" s="1">
        <v>0</v>
      </c>
      <c r="BJ66" s="1">
        <v>0</v>
      </c>
      <c r="BK66" s="1">
        <v>0</v>
      </c>
      <c r="BL66" s="1">
        <v>0</v>
      </c>
      <c r="BM66" s="1">
        <v>1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1</v>
      </c>
      <c r="BV66" s="1">
        <v>0</v>
      </c>
      <c r="BW66" s="1">
        <v>1</v>
      </c>
      <c r="BX66" s="1">
        <v>1</v>
      </c>
      <c r="BY66" s="1">
        <v>0</v>
      </c>
      <c r="BZ66" s="1">
        <v>1</v>
      </c>
      <c r="CA66">
        <v>31</v>
      </c>
      <c r="CB66">
        <v>22</v>
      </c>
      <c r="CC66" s="137">
        <f t="shared" si="14"/>
        <v>898097.6990765736</v>
      </c>
      <c r="CD66" s="137">
        <f t="shared" si="15"/>
        <v>354875.77276177716</v>
      </c>
      <c r="CE66" s="137">
        <f t="shared" si="16"/>
        <v>963623.64414718072</v>
      </c>
      <c r="CF66" s="1">
        <v>0</v>
      </c>
    </row>
    <row r="67" spans="1:84" x14ac:dyDescent="0.2">
      <c r="A67" s="3">
        <v>41791</v>
      </c>
      <c r="B67" s="4">
        <f t="shared" si="17"/>
        <v>2014</v>
      </c>
      <c r="C67" s="4">
        <f t="shared" ref="C67:C121" si="18">MONTH(A67)</f>
        <v>6</v>
      </c>
      <c r="D67" s="2">
        <v>24474897.388553303</v>
      </c>
      <c r="E67" s="12">
        <f>VLOOKUP('Monthly Data'!$B67,CDM!$P$4:$V$15,2,FALSE)/12</f>
        <v>609099.86730630009</v>
      </c>
      <c r="F67" s="12">
        <f t="shared" ref="F67:F130" si="19">D67+E67</f>
        <v>25083997.255859602</v>
      </c>
      <c r="G67" s="12">
        <v>42622</v>
      </c>
      <c r="H67" s="2">
        <v>10508919.920623412</v>
      </c>
      <c r="I67" s="12">
        <f>VLOOKUP('Monthly Data'!$B67,CDM!$P$4:$V$15,3,FALSE)/12</f>
        <v>506426.78223194607</v>
      </c>
      <c r="J67" s="12">
        <f t="shared" ref="J67:J130" si="20">H67+I67</f>
        <v>11015346.702855358</v>
      </c>
      <c r="K67" s="12">
        <v>3986</v>
      </c>
      <c r="L67" s="2">
        <v>27920269.231459297</v>
      </c>
      <c r="M67" s="12">
        <f>VLOOKUP('Monthly Data'!$B67,CDM!$P$4:$V$15,4,FALSE)/12</f>
        <v>794504.93722523749</v>
      </c>
      <c r="N67" s="12">
        <f t="shared" ref="N67:N130" si="21">L67+M67</f>
        <v>28714774.168684535</v>
      </c>
      <c r="O67" s="2">
        <v>69179.903317525313</v>
      </c>
      <c r="P67" s="12">
        <f>VLOOKUP('Monthly Data'!$B67,CDM!$P$21:$S$32,2,FALSE)/12</f>
        <v>1033.4926835140539</v>
      </c>
      <c r="Q67" s="12">
        <f t="shared" ref="Q67:Q130" si="22">O67+P67</f>
        <v>70213.396001039364</v>
      </c>
      <c r="R67" s="12">
        <v>506</v>
      </c>
      <c r="S67" s="2">
        <v>441254.29791271343</v>
      </c>
      <c r="T67" s="12">
        <f>VLOOKUP('Monthly Data'!$B67,CDM!$P$4:$V$15,7,FALSE)/12</f>
        <v>3185.8298391666667</v>
      </c>
      <c r="U67" s="12">
        <f t="shared" ref="U67:U130" si="23">S67+T67</f>
        <v>444440.12775188009</v>
      </c>
      <c r="V67" s="2">
        <v>1781.5349219391949</v>
      </c>
      <c r="W67" s="12">
        <f>VLOOKUP('Monthly Data'!$B67,CDM!$P$21:$S$32,4,FALSE)/12</f>
        <v>5.3412984849999994</v>
      </c>
      <c r="X67" s="12">
        <f t="shared" ref="X67:X130" si="24">V67+W67</f>
        <v>1786.8762204241948</v>
      </c>
      <c r="Y67" s="11">
        <v>9728</v>
      </c>
      <c r="Z67" s="2">
        <v>36069.264705882386</v>
      </c>
      <c r="AA67" s="12">
        <f>VLOOKUP('Monthly Data'!$B67,CDM!$P$4:$V$15,6,FALSE)/12</f>
        <v>0</v>
      </c>
      <c r="AB67" s="12">
        <f t="shared" ref="AB67:AB130" si="25">Z67+AA67</f>
        <v>36069.264705882386</v>
      </c>
      <c r="AC67" s="13">
        <v>101.18464351005484</v>
      </c>
      <c r="AD67" s="12">
        <f>VLOOKUP('Monthly Data'!$B67,CDM!$P$21:$S$32,3,FALSE)/12</f>
        <v>0</v>
      </c>
      <c r="AE67" s="12">
        <f t="shared" ref="AE67:AE130" si="26">AC67+AD67</f>
        <v>101.18464351005484</v>
      </c>
      <c r="AF67" s="213">
        <v>413</v>
      </c>
      <c r="AG67" s="2">
        <v>111663.44915544188</v>
      </c>
      <c r="AH67" s="5">
        <v>334</v>
      </c>
      <c r="AI67" s="1">
        <f>Weather!C187</f>
        <v>48.8</v>
      </c>
      <c r="AJ67" s="1">
        <f>Weather!D187</f>
        <v>20.8</v>
      </c>
      <c r="AK67" s="1">
        <f>Weather!E187</f>
        <v>0</v>
      </c>
      <c r="AL67" s="1">
        <f>Weather!F187</f>
        <v>0</v>
      </c>
      <c r="AM67" s="1">
        <f t="shared" ref="AM67:AM121" si="27">AI67^2</f>
        <v>2381.4399999999996</v>
      </c>
      <c r="AN67" s="126">
        <f t="shared" ref="AN67:AN121" si="28">AJ67^2</f>
        <v>432.64000000000004</v>
      </c>
      <c r="AO67" s="1">
        <f>Weather!G187</f>
        <v>19.799999999999997</v>
      </c>
      <c r="AP67" s="1">
        <f>Weather!H187</f>
        <v>51.800000000000011</v>
      </c>
      <c r="AQ67" s="1">
        <f t="shared" ref="AQ67:AQ121" si="29">AO67^2</f>
        <v>392.03999999999991</v>
      </c>
      <c r="AR67" s="1">
        <f t="shared" ref="AR67:AR121" si="30">AP67^2</f>
        <v>2683.2400000000011</v>
      </c>
      <c r="AS67" s="1">
        <f>Weather!I187</f>
        <v>0</v>
      </c>
      <c r="AT67" s="1">
        <f>Weather!J187</f>
        <v>212.00000000000003</v>
      </c>
      <c r="AU67" s="1">
        <f>Weather!K187</f>
        <v>0.90000000000000036</v>
      </c>
      <c r="AV67" s="1">
        <f>Weather!L187</f>
        <v>152.9</v>
      </c>
      <c r="AW67" s="1">
        <f>Weather!M187</f>
        <v>6.1000000000000014</v>
      </c>
      <c r="AX67" s="1">
        <f>Weather!N187</f>
        <v>98.100000000000009</v>
      </c>
      <c r="AY67" s="1">
        <f>Weather!O187</f>
        <v>7.5</v>
      </c>
      <c r="AZ67" s="1">
        <f>Weather!P187</f>
        <v>17.066666666666666</v>
      </c>
      <c r="BA67" s="1">
        <f>Economic!C67</f>
        <v>6912.9</v>
      </c>
      <c r="BB67" s="1">
        <f>Economic!D67</f>
        <v>82.6</v>
      </c>
      <c r="BC67" s="1">
        <f>Economic!E67</f>
        <v>257</v>
      </c>
      <c r="BD67" s="1">
        <f>Economic!F67</f>
        <v>659861.19999999995</v>
      </c>
      <c r="BE67" s="1">
        <f>Economic!G67</f>
        <v>7012.4</v>
      </c>
      <c r="BF67" s="1">
        <f>Economic!H67</f>
        <v>6865.4</v>
      </c>
      <c r="BG67" s="1">
        <f>Economic!I67</f>
        <v>81.7</v>
      </c>
      <c r="BH67" s="1">
        <v>66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1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>
        <v>30</v>
      </c>
      <c r="CB67">
        <v>21</v>
      </c>
      <c r="CC67" s="137">
        <f t="shared" ref="CC67:CC121" si="31">F67/CA67</f>
        <v>836133.24186198669</v>
      </c>
      <c r="CD67" s="137">
        <f t="shared" ref="CD67:CD121" si="32">H67/CA67</f>
        <v>350297.3306874471</v>
      </c>
      <c r="CE67" s="137">
        <f t="shared" ref="CE67:CE121" si="33">N67/CA67</f>
        <v>957159.1389561512</v>
      </c>
      <c r="CF67" s="1">
        <v>0</v>
      </c>
    </row>
    <row r="68" spans="1:84" x14ac:dyDescent="0.2">
      <c r="A68" s="3">
        <v>41821</v>
      </c>
      <c r="B68" s="4">
        <f t="shared" si="17"/>
        <v>2014</v>
      </c>
      <c r="C68" s="4">
        <f t="shared" si="18"/>
        <v>7</v>
      </c>
      <c r="D68" s="2">
        <v>24815427.961209074</v>
      </c>
      <c r="E68" s="12">
        <f>VLOOKUP('Monthly Data'!$B68,CDM!$P$4:$V$15,2,FALSE)/12</f>
        <v>609099.86730630009</v>
      </c>
      <c r="F68" s="12">
        <f t="shared" si="19"/>
        <v>25424527.828515373</v>
      </c>
      <c r="G68" s="12">
        <v>42618</v>
      </c>
      <c r="H68" s="2">
        <v>10787172.324980062</v>
      </c>
      <c r="I68" s="12">
        <f>VLOOKUP('Monthly Data'!$B68,CDM!$P$4:$V$15,3,FALSE)/12</f>
        <v>506426.78223194607</v>
      </c>
      <c r="J68" s="12">
        <f t="shared" si="20"/>
        <v>11293599.107212007</v>
      </c>
      <c r="K68" s="12">
        <v>3987</v>
      </c>
      <c r="L68" s="2">
        <v>27860486.925324831</v>
      </c>
      <c r="M68" s="12">
        <f>VLOOKUP('Monthly Data'!$B68,CDM!$P$4:$V$15,4,FALSE)/12</f>
        <v>794504.93722523749</v>
      </c>
      <c r="N68" s="12">
        <f t="shared" si="21"/>
        <v>28654991.862550069</v>
      </c>
      <c r="O68" s="2">
        <v>69031.776731631893</v>
      </c>
      <c r="P68" s="12">
        <f>VLOOKUP('Monthly Data'!$B68,CDM!$P$21:$S$32,2,FALSE)/12</f>
        <v>1033.4926835140539</v>
      </c>
      <c r="Q68" s="12">
        <f t="shared" si="22"/>
        <v>70065.269415145944</v>
      </c>
      <c r="R68" s="12">
        <v>509</v>
      </c>
      <c r="S68" s="2">
        <v>475239.9715370019</v>
      </c>
      <c r="T68" s="12">
        <f>VLOOKUP('Monthly Data'!$B68,CDM!$P$4:$V$15,7,FALSE)/12</f>
        <v>3185.8298391666667</v>
      </c>
      <c r="U68" s="12">
        <f t="shared" si="23"/>
        <v>478425.80137616856</v>
      </c>
      <c r="V68" s="2">
        <v>1784.4650780608054</v>
      </c>
      <c r="W68" s="12">
        <f>VLOOKUP('Monthly Data'!$B68,CDM!$P$21:$S$32,4,FALSE)/12</f>
        <v>5.3412984849999994</v>
      </c>
      <c r="X68" s="12">
        <f t="shared" si="24"/>
        <v>1789.8063765458053</v>
      </c>
      <c r="Y68" s="11">
        <v>9744</v>
      </c>
      <c r="Z68" s="2">
        <v>37273.723908918422</v>
      </c>
      <c r="AA68" s="12">
        <f>VLOOKUP('Monthly Data'!$B68,CDM!$P$4:$V$15,6,FALSE)/12</f>
        <v>0</v>
      </c>
      <c r="AB68" s="12">
        <f t="shared" si="25"/>
        <v>37273.723908918422</v>
      </c>
      <c r="AC68" s="13">
        <v>101.18464351005484</v>
      </c>
      <c r="AD68" s="12">
        <f>VLOOKUP('Monthly Data'!$B68,CDM!$P$21:$S$32,3,FALSE)/12</f>
        <v>0</v>
      </c>
      <c r="AE68" s="12">
        <f t="shared" si="26"/>
        <v>101.18464351005484</v>
      </c>
      <c r="AF68" s="213">
        <v>413</v>
      </c>
      <c r="AG68" s="2">
        <v>114441.14449364002</v>
      </c>
      <c r="AH68" s="5">
        <v>333</v>
      </c>
      <c r="AI68" s="1">
        <f>Weather!C188</f>
        <v>52.199999999999996</v>
      </c>
      <c r="AJ68" s="1">
        <f>Weather!D188</f>
        <v>18.3</v>
      </c>
      <c r="AK68" s="1">
        <f>Weather!E188</f>
        <v>0</v>
      </c>
      <c r="AL68" s="1">
        <f>Weather!F188</f>
        <v>0</v>
      </c>
      <c r="AM68" s="1">
        <f t="shared" si="27"/>
        <v>2724.8399999999997</v>
      </c>
      <c r="AN68" s="126">
        <f t="shared" si="28"/>
        <v>334.89000000000004</v>
      </c>
      <c r="AO68" s="1">
        <f>Weather!G188</f>
        <v>20.099999999999998</v>
      </c>
      <c r="AP68" s="1">
        <f>Weather!H188</f>
        <v>48.2</v>
      </c>
      <c r="AQ68" s="1">
        <f t="shared" si="29"/>
        <v>404.00999999999993</v>
      </c>
      <c r="AR68" s="1">
        <f t="shared" si="30"/>
        <v>2323.2400000000002</v>
      </c>
      <c r="AS68" s="1">
        <f>Weather!I188</f>
        <v>0</v>
      </c>
      <c r="AT68" s="1">
        <f>Weather!J188</f>
        <v>214.09999999999997</v>
      </c>
      <c r="AU68" s="1">
        <f>Weather!K188</f>
        <v>0</v>
      </c>
      <c r="AV68" s="1">
        <f>Weather!L188</f>
        <v>152.1</v>
      </c>
      <c r="AW68" s="1">
        <f>Weather!M188</f>
        <v>1.8999999999999986</v>
      </c>
      <c r="AX68" s="1">
        <f>Weather!N188</f>
        <v>92.000000000000014</v>
      </c>
      <c r="AY68" s="1">
        <f>Weather!O188</f>
        <v>3.8000000000000007</v>
      </c>
      <c r="AZ68" s="1">
        <f>Weather!P188</f>
        <v>16.906451612903229</v>
      </c>
      <c r="BA68" s="1">
        <f>Economic!C68</f>
        <v>6957.8</v>
      </c>
      <c r="BB68" s="1">
        <f>Economic!D68</f>
        <v>83.6</v>
      </c>
      <c r="BC68" s="1">
        <f>Economic!E68</f>
        <v>257</v>
      </c>
      <c r="BD68" s="1">
        <f>Economic!F68</f>
        <v>659861.19999999995</v>
      </c>
      <c r="BE68" s="1">
        <f>Economic!G68</f>
        <v>7012.4</v>
      </c>
      <c r="BF68" s="1">
        <f>Economic!H68</f>
        <v>6864.4</v>
      </c>
      <c r="BG68" s="1">
        <f>Economic!I68</f>
        <v>82.1</v>
      </c>
      <c r="BH68" s="1">
        <v>67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1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>
        <v>31</v>
      </c>
      <c r="CB68">
        <v>22</v>
      </c>
      <c r="CC68" s="137">
        <f t="shared" si="31"/>
        <v>820146.05898436683</v>
      </c>
      <c r="CD68" s="137">
        <f t="shared" si="32"/>
        <v>347973.30080580845</v>
      </c>
      <c r="CE68" s="137">
        <f t="shared" si="33"/>
        <v>924354.57621129253</v>
      </c>
      <c r="CF68" s="1">
        <v>0</v>
      </c>
    </row>
    <row r="69" spans="1:84" x14ac:dyDescent="0.2">
      <c r="A69" s="3">
        <v>41852</v>
      </c>
      <c r="B69" s="4">
        <f t="shared" si="17"/>
        <v>2014</v>
      </c>
      <c r="C69" s="4">
        <f t="shared" si="18"/>
        <v>8</v>
      </c>
      <c r="D69" s="2">
        <v>24906971.037229616</v>
      </c>
      <c r="E69" s="12">
        <f>VLOOKUP('Monthly Data'!$B69,CDM!$P$4:$V$15,2,FALSE)/12</f>
        <v>609099.86730630009</v>
      </c>
      <c r="F69" s="12">
        <f t="shared" si="19"/>
        <v>25516070.904535916</v>
      </c>
      <c r="G69" s="12">
        <v>42618</v>
      </c>
      <c r="H69" s="2">
        <v>10690684.239202976</v>
      </c>
      <c r="I69" s="12">
        <f>VLOOKUP('Monthly Data'!$B69,CDM!$P$4:$V$15,3,FALSE)/12</f>
        <v>506426.78223194607</v>
      </c>
      <c r="J69" s="12">
        <f t="shared" si="20"/>
        <v>11197111.021434922</v>
      </c>
      <c r="K69" s="12">
        <v>3987</v>
      </c>
      <c r="L69" s="2">
        <v>27969559.419198349</v>
      </c>
      <c r="M69" s="12">
        <f>VLOOKUP('Monthly Data'!$B69,CDM!$P$4:$V$15,4,FALSE)/12</f>
        <v>794504.93722523749</v>
      </c>
      <c r="N69" s="12">
        <f t="shared" si="21"/>
        <v>28764064.356423587</v>
      </c>
      <c r="O69" s="2">
        <v>69302.032885618741</v>
      </c>
      <c r="P69" s="12">
        <f>VLOOKUP('Monthly Data'!$B69,CDM!$P$21:$S$32,2,FALSE)/12</f>
        <v>1033.4926835140539</v>
      </c>
      <c r="Q69" s="12">
        <f t="shared" si="22"/>
        <v>70335.525569132791</v>
      </c>
      <c r="R69" s="12">
        <v>509</v>
      </c>
      <c r="S69" s="2">
        <v>544861.80265654647</v>
      </c>
      <c r="T69" s="12">
        <f>VLOOKUP('Monthly Data'!$B69,CDM!$P$4:$V$15,7,FALSE)/12</f>
        <v>3185.8298391666667</v>
      </c>
      <c r="U69" s="12">
        <f t="shared" si="23"/>
        <v>548047.63249571319</v>
      </c>
      <c r="V69" s="2">
        <v>1784.4650780608054</v>
      </c>
      <c r="W69" s="12">
        <f>VLOOKUP('Monthly Data'!$B69,CDM!$P$21:$S$32,4,FALSE)/12</f>
        <v>5.3412984849999994</v>
      </c>
      <c r="X69" s="12">
        <f t="shared" si="24"/>
        <v>1789.8063765458053</v>
      </c>
      <c r="Y69" s="11">
        <v>9744</v>
      </c>
      <c r="Z69" s="2">
        <v>37273.723908918422</v>
      </c>
      <c r="AA69" s="12">
        <f>VLOOKUP('Monthly Data'!$B69,CDM!$P$4:$V$15,6,FALSE)/12</f>
        <v>0</v>
      </c>
      <c r="AB69" s="12">
        <f t="shared" si="25"/>
        <v>37273.723908918422</v>
      </c>
      <c r="AC69" s="13">
        <v>101.18464351005484</v>
      </c>
      <c r="AD69" s="12">
        <f>VLOOKUP('Monthly Data'!$B69,CDM!$P$21:$S$32,3,FALSE)/12</f>
        <v>0</v>
      </c>
      <c r="AE69" s="12">
        <f t="shared" si="26"/>
        <v>101.18464351005484</v>
      </c>
      <c r="AF69" s="213">
        <v>413</v>
      </c>
      <c r="AG69" s="2">
        <v>114112.84981376112</v>
      </c>
      <c r="AH69" s="5">
        <v>333</v>
      </c>
      <c r="AI69" s="1">
        <f>Weather!C189</f>
        <v>57.199999999999996</v>
      </c>
      <c r="AJ69" s="1">
        <f>Weather!D189</f>
        <v>21.400000000000002</v>
      </c>
      <c r="AK69" s="1">
        <f>Weather!E189</f>
        <v>0</v>
      </c>
      <c r="AL69" s="1">
        <f>Weather!F189</f>
        <v>0</v>
      </c>
      <c r="AM69" s="1">
        <f t="shared" si="27"/>
        <v>3271.8399999999997</v>
      </c>
      <c r="AN69" s="126">
        <f t="shared" si="28"/>
        <v>457.96000000000009</v>
      </c>
      <c r="AO69" s="1">
        <f>Weather!G189</f>
        <v>28.000000000000004</v>
      </c>
      <c r="AP69" s="1">
        <f>Weather!H189</f>
        <v>54.199999999999996</v>
      </c>
      <c r="AQ69" s="1">
        <f t="shared" si="29"/>
        <v>784.00000000000023</v>
      </c>
      <c r="AR69" s="1">
        <f t="shared" si="30"/>
        <v>2937.6399999999994</v>
      </c>
      <c r="AS69" s="1">
        <f>Weather!I189</f>
        <v>1.1999999999999993</v>
      </c>
      <c r="AT69" s="1">
        <f>Weather!J189</f>
        <v>213.39999999999995</v>
      </c>
      <c r="AU69" s="1">
        <f>Weather!K189</f>
        <v>4.0999999999999996</v>
      </c>
      <c r="AV69" s="1">
        <f>Weather!L189</f>
        <v>154.30000000000001</v>
      </c>
      <c r="AW69" s="1">
        <f>Weather!M189</f>
        <v>12.100000000000001</v>
      </c>
      <c r="AX69" s="1">
        <f>Weather!N189</f>
        <v>100.30000000000001</v>
      </c>
      <c r="AY69" s="1">
        <f>Weather!O189</f>
        <v>3.8999999999999986</v>
      </c>
      <c r="AZ69" s="1">
        <f>Weather!P189</f>
        <v>16.845161290322583</v>
      </c>
      <c r="BA69" s="1">
        <f>Economic!C69</f>
        <v>6969.7</v>
      </c>
      <c r="BB69" s="1">
        <f>Economic!D69</f>
        <v>83.9</v>
      </c>
      <c r="BC69" s="1">
        <f>Economic!E69</f>
        <v>257</v>
      </c>
      <c r="BD69" s="1">
        <f>Economic!F69</f>
        <v>659861.19999999995</v>
      </c>
      <c r="BE69" s="1">
        <f>Economic!G69</f>
        <v>7012.4</v>
      </c>
      <c r="BF69" s="1">
        <f>Economic!H69</f>
        <v>6869.9</v>
      </c>
      <c r="BG69" s="1">
        <f>Economic!I69</f>
        <v>82.2</v>
      </c>
      <c r="BH69" s="1">
        <v>68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1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>
        <v>31</v>
      </c>
      <c r="CB69">
        <v>20</v>
      </c>
      <c r="CC69" s="137">
        <f t="shared" si="31"/>
        <v>823099.06143664243</v>
      </c>
      <c r="CD69" s="137">
        <f t="shared" si="32"/>
        <v>344860.78190977342</v>
      </c>
      <c r="CE69" s="137">
        <f t="shared" si="33"/>
        <v>927873.04375559953</v>
      </c>
      <c r="CF69" s="1">
        <v>0</v>
      </c>
    </row>
    <row r="70" spans="1:84" x14ac:dyDescent="0.2">
      <c r="A70" s="3">
        <v>41883</v>
      </c>
      <c r="B70" s="4">
        <f t="shared" si="17"/>
        <v>2014</v>
      </c>
      <c r="C70" s="4">
        <f t="shared" si="18"/>
        <v>9</v>
      </c>
      <c r="D70" s="2">
        <v>25204006.662983</v>
      </c>
      <c r="E70" s="12">
        <f>VLOOKUP('Monthly Data'!$B70,CDM!$P$4:$V$15,2,FALSE)/12</f>
        <v>609099.86730630009</v>
      </c>
      <c r="F70" s="12">
        <f t="shared" si="19"/>
        <v>25813106.5302893</v>
      </c>
      <c r="G70" s="12">
        <v>42618</v>
      </c>
      <c r="H70" s="2">
        <v>10229284.221668828</v>
      </c>
      <c r="I70" s="12">
        <f>VLOOKUP('Monthly Data'!$B70,CDM!$P$4:$V$15,3,FALSE)/12</f>
        <v>506426.78223194607</v>
      </c>
      <c r="J70" s="12">
        <f t="shared" si="20"/>
        <v>10735711.003900774</v>
      </c>
      <c r="K70" s="12">
        <v>3987</v>
      </c>
      <c r="L70" s="2">
        <v>28259066.069258932</v>
      </c>
      <c r="M70" s="12">
        <f>VLOOKUP('Monthly Data'!$B70,CDM!$P$4:$V$15,4,FALSE)/12</f>
        <v>794504.93722523749</v>
      </c>
      <c r="N70" s="12">
        <f t="shared" si="21"/>
        <v>29053571.00648417</v>
      </c>
      <c r="O70" s="2">
        <v>70019.362718470249</v>
      </c>
      <c r="P70" s="12">
        <f>VLOOKUP('Monthly Data'!$B70,CDM!$P$21:$S$32,2,FALSE)/12</f>
        <v>1033.4926835140539</v>
      </c>
      <c r="Q70" s="12">
        <f t="shared" si="22"/>
        <v>71052.8554019843</v>
      </c>
      <c r="R70" s="12">
        <v>509</v>
      </c>
      <c r="S70" s="2">
        <v>611810.1707779885</v>
      </c>
      <c r="T70" s="12">
        <f>VLOOKUP('Monthly Data'!$B70,CDM!$P$4:$V$15,7,FALSE)/12</f>
        <v>3185.8298391666667</v>
      </c>
      <c r="U70" s="12">
        <f t="shared" si="23"/>
        <v>614996.00061715522</v>
      </c>
      <c r="V70" s="2">
        <v>1784.4650780608054</v>
      </c>
      <c r="W70" s="12">
        <f>VLOOKUP('Monthly Data'!$B70,CDM!$P$21:$S$32,4,FALSE)/12</f>
        <v>5.3412984849999994</v>
      </c>
      <c r="X70" s="12">
        <f t="shared" si="24"/>
        <v>1789.8063765458053</v>
      </c>
      <c r="Y70" s="11">
        <v>9744</v>
      </c>
      <c r="Z70" s="2">
        <v>36069.264705882386</v>
      </c>
      <c r="AA70" s="12">
        <f>VLOOKUP('Monthly Data'!$B70,CDM!$P$4:$V$15,6,FALSE)/12</f>
        <v>0</v>
      </c>
      <c r="AB70" s="12">
        <f t="shared" si="25"/>
        <v>36069.264705882386</v>
      </c>
      <c r="AC70" s="13">
        <v>101.18464351005484</v>
      </c>
      <c r="AD70" s="12">
        <f>VLOOKUP('Monthly Data'!$B70,CDM!$P$21:$S$32,3,FALSE)/12</f>
        <v>0</v>
      </c>
      <c r="AE70" s="12">
        <f t="shared" si="26"/>
        <v>101.18464351005484</v>
      </c>
      <c r="AF70" s="213">
        <v>413</v>
      </c>
      <c r="AG70" s="2">
        <v>110218.78149038537</v>
      </c>
      <c r="AH70" s="5">
        <v>333</v>
      </c>
      <c r="AI70" s="1">
        <f>Weather!C190</f>
        <v>166.00000000000003</v>
      </c>
      <c r="AJ70" s="1">
        <f>Weather!D190</f>
        <v>4.6999999999999993</v>
      </c>
      <c r="AK70" s="1">
        <f>Weather!E190</f>
        <v>0</v>
      </c>
      <c r="AL70" s="1">
        <f>Weather!F190</f>
        <v>0</v>
      </c>
      <c r="AM70" s="1">
        <f t="shared" si="27"/>
        <v>27556.000000000011</v>
      </c>
      <c r="AN70" s="126">
        <f t="shared" si="28"/>
        <v>22.089999999999993</v>
      </c>
      <c r="AO70" s="1">
        <f>Weather!G190</f>
        <v>123.40000000000002</v>
      </c>
      <c r="AP70" s="1">
        <f>Weather!H190</f>
        <v>22.100000000000005</v>
      </c>
      <c r="AQ70" s="1">
        <f t="shared" si="29"/>
        <v>15227.560000000005</v>
      </c>
      <c r="AR70" s="1">
        <f t="shared" si="30"/>
        <v>488.4100000000002</v>
      </c>
      <c r="AS70" s="1">
        <f>Weather!I190</f>
        <v>33.299999999999997</v>
      </c>
      <c r="AT70" s="1">
        <f>Weather!J190</f>
        <v>111.99999999999999</v>
      </c>
      <c r="AU70" s="1">
        <f>Weather!K190</f>
        <v>58.300000000000004</v>
      </c>
      <c r="AV70" s="1">
        <f>Weather!L190</f>
        <v>77.000000000000014</v>
      </c>
      <c r="AW70" s="1">
        <f>Weather!M190</f>
        <v>87.000000000000014</v>
      </c>
      <c r="AX70" s="1">
        <f>Weather!N190</f>
        <v>45.7</v>
      </c>
      <c r="AY70" s="1">
        <f>Weather!O190</f>
        <v>0</v>
      </c>
      <c r="AZ70" s="1">
        <f>Weather!P190</f>
        <v>12.623333333333337</v>
      </c>
      <c r="BA70" s="1">
        <f>Economic!C70</f>
        <v>6944.1</v>
      </c>
      <c r="BB70" s="1">
        <f>Economic!D70</f>
        <v>83.6</v>
      </c>
      <c r="BC70" s="1">
        <f>Economic!E70</f>
        <v>257</v>
      </c>
      <c r="BD70" s="1">
        <f>Economic!F70</f>
        <v>659861.19999999995</v>
      </c>
      <c r="BE70" s="1">
        <f>Economic!G70</f>
        <v>7012.4</v>
      </c>
      <c r="BF70" s="1">
        <f>Economic!H70</f>
        <v>6884.5</v>
      </c>
      <c r="BG70" s="1">
        <f>Economic!I70</f>
        <v>82.6</v>
      </c>
      <c r="BH70" s="1">
        <v>69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1</v>
      </c>
      <c r="BR70" s="1">
        <v>0</v>
      </c>
      <c r="BS70" s="1">
        <v>0</v>
      </c>
      <c r="BT70" s="1">
        <v>0</v>
      </c>
      <c r="BU70" s="1">
        <v>0</v>
      </c>
      <c r="BV70" s="1">
        <v>1</v>
      </c>
      <c r="BW70" s="1">
        <v>1</v>
      </c>
      <c r="BX70" s="1">
        <v>0</v>
      </c>
      <c r="BY70" s="1">
        <v>1</v>
      </c>
      <c r="BZ70" s="1">
        <v>1</v>
      </c>
      <c r="CA70">
        <v>30</v>
      </c>
      <c r="CB70">
        <v>21</v>
      </c>
      <c r="CC70" s="137">
        <f t="shared" si="31"/>
        <v>860436.88434297661</v>
      </c>
      <c r="CD70" s="137">
        <f t="shared" si="32"/>
        <v>340976.14072229428</v>
      </c>
      <c r="CE70" s="137">
        <f t="shared" si="33"/>
        <v>968452.3668828056</v>
      </c>
      <c r="CF70" s="1">
        <v>0</v>
      </c>
    </row>
    <row r="71" spans="1:84" x14ac:dyDescent="0.2">
      <c r="A71" s="3">
        <v>41913</v>
      </c>
      <c r="B71" s="4">
        <f t="shared" si="17"/>
        <v>2014</v>
      </c>
      <c r="C71" s="4">
        <f t="shared" si="18"/>
        <v>10</v>
      </c>
      <c r="D71" s="2">
        <v>29865057.783578724</v>
      </c>
      <c r="E71" s="12">
        <f>VLOOKUP('Monthly Data'!$B71,CDM!$P$4:$V$15,2,FALSE)/12</f>
        <v>609099.86730630009</v>
      </c>
      <c r="F71" s="12">
        <f t="shared" si="19"/>
        <v>30474157.650885023</v>
      </c>
      <c r="G71" s="12">
        <v>42680</v>
      </c>
      <c r="H71" s="2">
        <v>11235665.648191687</v>
      </c>
      <c r="I71" s="12">
        <f>VLOOKUP('Monthly Data'!$B71,CDM!$P$4:$V$15,3,FALSE)/12</f>
        <v>506426.78223194607</v>
      </c>
      <c r="J71" s="12">
        <f t="shared" si="20"/>
        <v>11742092.430423632</v>
      </c>
      <c r="K71" s="12">
        <v>3996</v>
      </c>
      <c r="L71" s="2">
        <v>30650228.528282408</v>
      </c>
      <c r="M71" s="12">
        <f>VLOOKUP('Monthly Data'!$B71,CDM!$P$4:$V$15,4,FALSE)/12</f>
        <v>794504.93722523749</v>
      </c>
      <c r="N71" s="12">
        <f t="shared" si="21"/>
        <v>31444733.465507645</v>
      </c>
      <c r="O71" s="2">
        <v>75944.104573944613</v>
      </c>
      <c r="P71" s="12">
        <f>VLOOKUP('Monthly Data'!$B71,CDM!$P$21:$S$32,2,FALSE)/12</f>
        <v>1033.4926835140539</v>
      </c>
      <c r="Q71" s="12">
        <f t="shared" si="22"/>
        <v>76977.597257458663</v>
      </c>
      <c r="R71" s="12">
        <v>511</v>
      </c>
      <c r="S71" s="2">
        <v>722551.77419354825</v>
      </c>
      <c r="T71" s="12">
        <f>VLOOKUP('Monthly Data'!$B71,CDM!$P$4:$V$15,7,FALSE)/12</f>
        <v>3185.8298391666667</v>
      </c>
      <c r="U71" s="12">
        <f t="shared" si="23"/>
        <v>725737.60403271497</v>
      </c>
      <c r="V71" s="2">
        <v>1784.4650780608054</v>
      </c>
      <c r="W71" s="12">
        <f>VLOOKUP('Monthly Data'!$B71,CDM!$P$21:$S$32,4,FALSE)/12</f>
        <v>5.3412984849999994</v>
      </c>
      <c r="X71" s="12">
        <f t="shared" si="24"/>
        <v>1789.8063765458053</v>
      </c>
      <c r="Y71" s="11">
        <v>9744</v>
      </c>
      <c r="Z71" s="2">
        <v>37273.723908918422</v>
      </c>
      <c r="AA71" s="12">
        <f>VLOOKUP('Monthly Data'!$B71,CDM!$P$4:$V$15,6,FALSE)/12</f>
        <v>0</v>
      </c>
      <c r="AB71" s="12">
        <f t="shared" si="25"/>
        <v>37273.723908918422</v>
      </c>
      <c r="AC71" s="13">
        <v>100.44606946983546</v>
      </c>
      <c r="AD71" s="12">
        <f>VLOOKUP('Monthly Data'!$B71,CDM!$P$21:$S$32,3,FALSE)/12</f>
        <v>0</v>
      </c>
      <c r="AE71" s="12">
        <f t="shared" si="26"/>
        <v>100.44606946983546</v>
      </c>
      <c r="AF71" s="213">
        <v>413</v>
      </c>
      <c r="AG71" s="2">
        <v>112875.63081647281</v>
      </c>
      <c r="AH71" s="5">
        <v>328</v>
      </c>
      <c r="AI71" s="1">
        <f>Weather!C191</f>
        <v>366.79999999999995</v>
      </c>
      <c r="AJ71" s="1">
        <f>Weather!D191</f>
        <v>0</v>
      </c>
      <c r="AK71" s="1">
        <f>Weather!E191</f>
        <v>0</v>
      </c>
      <c r="AL71" s="1">
        <f>Weather!F191</f>
        <v>3</v>
      </c>
      <c r="AM71" s="1">
        <f t="shared" si="27"/>
        <v>134542.23999999996</v>
      </c>
      <c r="AN71" s="126">
        <f t="shared" si="28"/>
        <v>0</v>
      </c>
      <c r="AO71" s="1">
        <f>Weather!G191</f>
        <v>305</v>
      </c>
      <c r="AP71" s="1">
        <f>Weather!H191</f>
        <v>0.19999999999999929</v>
      </c>
      <c r="AQ71" s="1">
        <f t="shared" si="29"/>
        <v>93025</v>
      </c>
      <c r="AR71" s="1">
        <f t="shared" si="30"/>
        <v>3.9999999999999716E-2</v>
      </c>
      <c r="AS71" s="1">
        <f>Weather!I191</f>
        <v>132.1</v>
      </c>
      <c r="AT71" s="1">
        <f>Weather!J191</f>
        <v>13.3</v>
      </c>
      <c r="AU71" s="1">
        <f>Weather!K191</f>
        <v>187.69999999999996</v>
      </c>
      <c r="AV71" s="1">
        <f>Weather!L191</f>
        <v>6.9</v>
      </c>
      <c r="AW71" s="1">
        <f>Weather!M191</f>
        <v>245.39999999999998</v>
      </c>
      <c r="AX71" s="1">
        <f>Weather!N191</f>
        <v>2.5999999999999996</v>
      </c>
      <c r="AY71" s="1">
        <f>Weather!O191</f>
        <v>0</v>
      </c>
      <c r="AZ71" s="1">
        <f>Weather!P191</f>
        <v>6.1677419354838712</v>
      </c>
      <c r="BA71" s="1">
        <f>Economic!C71</f>
        <v>6936.6</v>
      </c>
      <c r="BB71" s="1">
        <f>Economic!D71</f>
        <v>83.6</v>
      </c>
      <c r="BC71" s="1">
        <f>Economic!E71</f>
        <v>257</v>
      </c>
      <c r="BD71" s="1">
        <f>Economic!F71</f>
        <v>659861.19999999995</v>
      </c>
      <c r="BE71" s="1">
        <f>Economic!G71</f>
        <v>7012.4</v>
      </c>
      <c r="BF71" s="1">
        <f>Economic!H71</f>
        <v>6901.5</v>
      </c>
      <c r="BG71" s="1">
        <f>Economic!I71</f>
        <v>82.9</v>
      </c>
      <c r="BH71" s="1">
        <v>70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1</v>
      </c>
      <c r="BS71" s="1">
        <v>0</v>
      </c>
      <c r="BT71" s="1">
        <v>0</v>
      </c>
      <c r="BU71" s="1">
        <v>0</v>
      </c>
      <c r="BV71" s="1">
        <v>1</v>
      </c>
      <c r="BW71" s="1">
        <v>1</v>
      </c>
      <c r="BX71" s="1">
        <v>0</v>
      </c>
      <c r="BY71" s="1">
        <v>1</v>
      </c>
      <c r="BZ71" s="1">
        <v>1</v>
      </c>
      <c r="CA71">
        <v>31</v>
      </c>
      <c r="CB71">
        <v>22</v>
      </c>
      <c r="CC71" s="137">
        <f t="shared" si="31"/>
        <v>983037.34357693628</v>
      </c>
      <c r="CD71" s="137">
        <f t="shared" si="32"/>
        <v>362440.82736102218</v>
      </c>
      <c r="CE71" s="137">
        <f t="shared" si="33"/>
        <v>1014346.2408228272</v>
      </c>
      <c r="CF71" s="1">
        <v>0</v>
      </c>
    </row>
    <row r="72" spans="1:84" x14ac:dyDescent="0.2">
      <c r="A72" s="3">
        <v>41944</v>
      </c>
      <c r="B72" s="4">
        <f t="shared" si="17"/>
        <v>2014</v>
      </c>
      <c r="C72" s="4">
        <f t="shared" si="18"/>
        <v>11</v>
      </c>
      <c r="D72" s="2">
        <v>35545780.43213661</v>
      </c>
      <c r="E72" s="12">
        <f>VLOOKUP('Monthly Data'!$B72,CDM!$P$4:$V$15,2,FALSE)/12</f>
        <v>609099.86730630009</v>
      </c>
      <c r="F72" s="12">
        <f t="shared" si="19"/>
        <v>36154880.29944291</v>
      </c>
      <c r="G72" s="12">
        <v>42680</v>
      </c>
      <c r="H72" s="2">
        <v>12104165.456808859</v>
      </c>
      <c r="I72" s="12">
        <f>VLOOKUP('Monthly Data'!$B72,CDM!$P$4:$V$15,3,FALSE)/12</f>
        <v>506426.78223194607</v>
      </c>
      <c r="J72" s="12">
        <f t="shared" si="20"/>
        <v>12610592.239040805</v>
      </c>
      <c r="K72" s="12">
        <v>3996</v>
      </c>
      <c r="L72" s="2">
        <v>32624106.072655495</v>
      </c>
      <c r="M72" s="12">
        <f>VLOOKUP('Monthly Data'!$B72,CDM!$P$4:$V$15,4,FALSE)/12</f>
        <v>794504.93722523749</v>
      </c>
      <c r="N72" s="12">
        <f t="shared" si="21"/>
        <v>33418611.009880733</v>
      </c>
      <c r="O72" s="2">
        <v>80834.911913527976</v>
      </c>
      <c r="P72" s="12">
        <f>VLOOKUP('Monthly Data'!$B72,CDM!$P$21:$S$32,2,FALSE)/12</f>
        <v>1033.4926835140539</v>
      </c>
      <c r="Q72" s="12">
        <f t="shared" si="22"/>
        <v>81868.404597042027</v>
      </c>
      <c r="R72" s="12">
        <v>511</v>
      </c>
      <c r="S72" s="2">
        <v>776164.90512333962</v>
      </c>
      <c r="T72" s="12">
        <f>VLOOKUP('Monthly Data'!$B72,CDM!$P$4:$V$15,7,FALSE)/12</f>
        <v>3185.8298391666667</v>
      </c>
      <c r="U72" s="12">
        <f t="shared" si="23"/>
        <v>779350.73496250634</v>
      </c>
      <c r="V72" s="2">
        <v>1784.4650780608054</v>
      </c>
      <c r="W72" s="12">
        <f>VLOOKUP('Monthly Data'!$B72,CDM!$P$21:$S$32,4,FALSE)/12</f>
        <v>5.3412984849999994</v>
      </c>
      <c r="X72" s="12">
        <f t="shared" si="24"/>
        <v>1789.8063765458053</v>
      </c>
      <c r="Y72" s="11">
        <v>9744</v>
      </c>
      <c r="Z72" s="2">
        <v>36069.264705882386</v>
      </c>
      <c r="AA72" s="12">
        <f>VLOOKUP('Monthly Data'!$B72,CDM!$P$4:$V$15,6,FALSE)/12</f>
        <v>0</v>
      </c>
      <c r="AB72" s="12">
        <f t="shared" si="25"/>
        <v>36069.264705882386</v>
      </c>
      <c r="AC72" s="13">
        <v>100.44606946983546</v>
      </c>
      <c r="AD72" s="12">
        <f>VLOOKUP('Monthly Data'!$B72,CDM!$P$21:$S$32,3,FALSE)/12</f>
        <v>0</v>
      </c>
      <c r="AE72" s="12">
        <f t="shared" si="26"/>
        <v>100.44606946983546</v>
      </c>
      <c r="AF72" s="213">
        <v>413</v>
      </c>
      <c r="AG72" s="2">
        <v>108094.66156628671</v>
      </c>
      <c r="AH72" s="5">
        <v>328</v>
      </c>
      <c r="AI72" s="1">
        <f>Weather!C192</f>
        <v>675.80000000000007</v>
      </c>
      <c r="AJ72" s="1">
        <f>Weather!D192</f>
        <v>0</v>
      </c>
      <c r="AK72" s="1">
        <f>Weather!E192</f>
        <v>20</v>
      </c>
      <c r="AL72" s="1">
        <f>Weather!F192</f>
        <v>156.9</v>
      </c>
      <c r="AM72" s="1">
        <f t="shared" si="27"/>
        <v>456705.64000000007</v>
      </c>
      <c r="AN72" s="126">
        <f t="shared" si="28"/>
        <v>0</v>
      </c>
      <c r="AO72" s="1">
        <f>Weather!G192</f>
        <v>615.80000000000007</v>
      </c>
      <c r="AP72" s="1">
        <f>Weather!H192</f>
        <v>0</v>
      </c>
      <c r="AQ72" s="1">
        <f t="shared" si="29"/>
        <v>379209.64000000007</v>
      </c>
      <c r="AR72" s="1">
        <f t="shared" si="30"/>
        <v>0</v>
      </c>
      <c r="AS72" s="1">
        <f>Weather!I192</f>
        <v>435.80000000000007</v>
      </c>
      <c r="AT72" s="1">
        <f>Weather!J192</f>
        <v>0</v>
      </c>
      <c r="AU72" s="1">
        <f>Weather!K192</f>
        <v>495.80000000000007</v>
      </c>
      <c r="AV72" s="1">
        <f>Weather!L192</f>
        <v>0</v>
      </c>
      <c r="AW72" s="1">
        <f>Weather!M192</f>
        <v>555.80000000000007</v>
      </c>
      <c r="AX72" s="1">
        <f>Weather!N192</f>
        <v>0</v>
      </c>
      <c r="AY72" s="1">
        <f>Weather!O192</f>
        <v>0</v>
      </c>
      <c r="AZ72" s="1">
        <f>Weather!P192</f>
        <v>-4.5266666666666664</v>
      </c>
      <c r="BA72" s="1">
        <f>Economic!C72</f>
        <v>6914.3</v>
      </c>
      <c r="BB72" s="1">
        <f>Economic!D72</f>
        <v>84.1</v>
      </c>
      <c r="BC72" s="1">
        <f>Economic!E72</f>
        <v>257</v>
      </c>
      <c r="BD72" s="1">
        <f>Economic!F72</f>
        <v>659861.19999999995</v>
      </c>
      <c r="BE72" s="1">
        <f>Economic!G72</f>
        <v>7012.4</v>
      </c>
      <c r="BF72" s="1">
        <f>Economic!H72</f>
        <v>6907.5</v>
      </c>
      <c r="BG72" s="1">
        <f>Economic!I72</f>
        <v>83.6</v>
      </c>
      <c r="BH72" s="1">
        <v>71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1</v>
      </c>
      <c r="BT72" s="1">
        <v>0</v>
      </c>
      <c r="BU72" s="1">
        <v>0</v>
      </c>
      <c r="BV72" s="1">
        <v>1</v>
      </c>
      <c r="BW72" s="1">
        <v>1</v>
      </c>
      <c r="BX72" s="1">
        <v>0</v>
      </c>
      <c r="BY72" s="1">
        <v>0</v>
      </c>
      <c r="BZ72" s="1">
        <v>0</v>
      </c>
      <c r="CA72">
        <v>30</v>
      </c>
      <c r="CB72">
        <v>20</v>
      </c>
      <c r="CC72" s="137">
        <f t="shared" si="31"/>
        <v>1205162.6766480969</v>
      </c>
      <c r="CD72" s="137">
        <f t="shared" si="32"/>
        <v>403472.18189362867</v>
      </c>
      <c r="CE72" s="137">
        <f t="shared" si="33"/>
        <v>1113953.7003293578</v>
      </c>
      <c r="CF72" s="1">
        <v>0</v>
      </c>
    </row>
    <row r="73" spans="1:84" x14ac:dyDescent="0.2">
      <c r="A73" s="3">
        <v>41974</v>
      </c>
      <c r="B73" s="4">
        <f t="shared" si="17"/>
        <v>2014</v>
      </c>
      <c r="C73" s="4">
        <f t="shared" si="18"/>
        <v>12</v>
      </c>
      <c r="D73" s="2">
        <v>42013064.965675682</v>
      </c>
      <c r="E73" s="12">
        <f>VLOOKUP('Monthly Data'!$B73,CDM!$P$4:$V$15,2,FALSE)/12</f>
        <v>609099.86730630009</v>
      </c>
      <c r="F73" s="12">
        <f t="shared" si="19"/>
        <v>42622164.832981981</v>
      </c>
      <c r="G73" s="12">
        <v>42680</v>
      </c>
      <c r="H73" s="2">
        <v>13556675.9780323</v>
      </c>
      <c r="I73" s="12">
        <f>VLOOKUP('Monthly Data'!$B73,CDM!$P$4:$V$15,3,FALSE)/12</f>
        <v>506426.78223194607</v>
      </c>
      <c r="J73" s="12">
        <f t="shared" si="20"/>
        <v>14063102.760264246</v>
      </c>
      <c r="K73" s="12">
        <v>3996</v>
      </c>
      <c r="L73" s="2">
        <v>34752028.161274001</v>
      </c>
      <c r="M73" s="12">
        <f>VLOOKUP('Monthly Data'!$B73,CDM!$P$4:$V$15,4,FALSE)/12</f>
        <v>794504.93722523749</v>
      </c>
      <c r="N73" s="12">
        <f t="shared" si="21"/>
        <v>35546533.098499238</v>
      </c>
      <c r="O73" s="2">
        <v>86107.405639769902</v>
      </c>
      <c r="P73" s="12">
        <f>VLOOKUP('Monthly Data'!$B73,CDM!$P$21:$S$32,2,FALSE)/12</f>
        <v>1033.4926835140539</v>
      </c>
      <c r="Q73" s="12">
        <f t="shared" si="22"/>
        <v>87140.898323283953</v>
      </c>
      <c r="R73" s="12">
        <v>511</v>
      </c>
      <c r="S73" s="2">
        <v>844367.95066413668</v>
      </c>
      <c r="T73" s="12">
        <f>VLOOKUP('Monthly Data'!$B73,CDM!$P$4:$V$15,7,FALSE)/12</f>
        <v>3185.8298391666667</v>
      </c>
      <c r="U73" s="12">
        <f t="shared" si="23"/>
        <v>847553.78050330339</v>
      </c>
      <c r="V73" s="2">
        <v>1784.4650780608054</v>
      </c>
      <c r="W73" s="12">
        <f>VLOOKUP('Monthly Data'!$B73,CDM!$P$21:$S$32,4,FALSE)/12</f>
        <v>5.3412984849999994</v>
      </c>
      <c r="X73" s="12">
        <f t="shared" si="24"/>
        <v>1789.8063765458053</v>
      </c>
      <c r="Y73" s="11">
        <v>9744</v>
      </c>
      <c r="Z73" s="2">
        <v>37273.723908918437</v>
      </c>
      <c r="AA73" s="12">
        <f>VLOOKUP('Monthly Data'!$B73,CDM!$P$4:$V$15,6,FALSE)/12</f>
        <v>0</v>
      </c>
      <c r="AB73" s="12">
        <f t="shared" si="25"/>
        <v>37273.723908918437</v>
      </c>
      <c r="AC73" s="13">
        <v>100.44606946983546</v>
      </c>
      <c r="AD73" s="12">
        <f>VLOOKUP('Monthly Data'!$B73,CDM!$P$21:$S$32,3,FALSE)/12</f>
        <v>0</v>
      </c>
      <c r="AE73" s="12">
        <f t="shared" si="26"/>
        <v>100.44606946983546</v>
      </c>
      <c r="AF73" s="213">
        <v>413</v>
      </c>
      <c r="AG73" s="2">
        <v>111106.56908171139</v>
      </c>
      <c r="AH73" s="5">
        <v>328</v>
      </c>
      <c r="AI73" s="1">
        <f>Weather!C193</f>
        <v>779.19999999999993</v>
      </c>
      <c r="AJ73" s="1">
        <f>Weather!D193</f>
        <v>0</v>
      </c>
      <c r="AK73" s="1">
        <f>Weather!E193</f>
        <v>20</v>
      </c>
      <c r="AL73" s="1">
        <f>Weather!F193</f>
        <v>224</v>
      </c>
      <c r="AM73" s="1">
        <f t="shared" si="27"/>
        <v>607152.6399999999</v>
      </c>
      <c r="AN73" s="126">
        <f t="shared" si="28"/>
        <v>0</v>
      </c>
      <c r="AO73" s="1">
        <f>Weather!G193</f>
        <v>717.19999999999993</v>
      </c>
      <c r="AP73" s="1">
        <f>Weather!H193</f>
        <v>0</v>
      </c>
      <c r="AQ73" s="1">
        <f t="shared" si="29"/>
        <v>514375.83999999991</v>
      </c>
      <c r="AR73" s="1">
        <f t="shared" si="30"/>
        <v>0</v>
      </c>
      <c r="AS73" s="1">
        <f>Weather!I193</f>
        <v>531.20000000000005</v>
      </c>
      <c r="AT73" s="1">
        <f>Weather!J193</f>
        <v>0</v>
      </c>
      <c r="AU73" s="1">
        <f>Weather!K193</f>
        <v>593.20000000000005</v>
      </c>
      <c r="AV73" s="1">
        <f>Weather!L193</f>
        <v>0</v>
      </c>
      <c r="AW73" s="1">
        <f>Weather!M193</f>
        <v>655.20000000000005</v>
      </c>
      <c r="AX73" s="1">
        <f>Weather!N193</f>
        <v>0</v>
      </c>
      <c r="AY73" s="1">
        <f>Weather!O193</f>
        <v>0</v>
      </c>
      <c r="AZ73" s="1">
        <f>Weather!P193</f>
        <v>-7.1354838709677431</v>
      </c>
      <c r="BA73" s="1">
        <f>Economic!C73</f>
        <v>6903.2</v>
      </c>
      <c r="BB73" s="1">
        <f>Economic!D73</f>
        <v>85.2</v>
      </c>
      <c r="BC73" s="1">
        <f>Economic!E73</f>
        <v>257</v>
      </c>
      <c r="BD73" s="1">
        <f>Economic!F73</f>
        <v>659861.19999999995</v>
      </c>
      <c r="BE73" s="1">
        <f>Economic!G73</f>
        <v>7012.4</v>
      </c>
      <c r="BF73" s="1">
        <f>Economic!H73</f>
        <v>6903.1</v>
      </c>
      <c r="BG73" s="1">
        <f>Economic!I73</f>
        <v>84.4</v>
      </c>
      <c r="BH73" s="1">
        <v>72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1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>
        <v>31</v>
      </c>
      <c r="CB73">
        <v>21</v>
      </c>
      <c r="CC73" s="137">
        <f t="shared" si="31"/>
        <v>1374908.5429994187</v>
      </c>
      <c r="CD73" s="137">
        <f t="shared" si="32"/>
        <v>437312.12832362257</v>
      </c>
      <c r="CE73" s="137">
        <f t="shared" si="33"/>
        <v>1146662.3580161044</v>
      </c>
      <c r="CF73" s="1">
        <v>0</v>
      </c>
    </row>
    <row r="74" spans="1:84" x14ac:dyDescent="0.2">
      <c r="A74" s="3">
        <v>42005</v>
      </c>
      <c r="B74" s="4">
        <f t="shared" si="17"/>
        <v>2015</v>
      </c>
      <c r="C74" s="4">
        <f t="shared" si="18"/>
        <v>1</v>
      </c>
      <c r="D74" s="2">
        <v>47258923.534219489</v>
      </c>
      <c r="E74" s="12">
        <f>VLOOKUP('Monthly Data'!$B74,CDM!$P$4:$V$15,2,FALSE)/12</f>
        <v>767022.09689634817</v>
      </c>
      <c r="F74" s="12">
        <f t="shared" si="19"/>
        <v>48025945.631115839</v>
      </c>
      <c r="G74" s="12">
        <v>42690</v>
      </c>
      <c r="H74" s="2">
        <v>14689139.738448234</v>
      </c>
      <c r="I74" s="12">
        <f>VLOOKUP('Monthly Data'!$B74,CDM!$P$4:$V$15,3,FALSE)/12</f>
        <v>557485.13000534719</v>
      </c>
      <c r="J74" s="12">
        <f t="shared" si="20"/>
        <v>15246624.868453581</v>
      </c>
      <c r="K74" s="12">
        <v>4004</v>
      </c>
      <c r="L74" s="2">
        <v>37151226.00113786</v>
      </c>
      <c r="M74" s="12">
        <f>VLOOKUP('Monthly Data'!$B74,CDM!$P$4:$V$15,4,FALSE)/12</f>
        <v>1120254.8670313619</v>
      </c>
      <c r="N74" s="12">
        <f t="shared" si="21"/>
        <v>38271480.868169218</v>
      </c>
      <c r="O74" s="2">
        <v>93207.456493874954</v>
      </c>
      <c r="P74" s="12">
        <f>VLOOKUP('Monthly Data'!$B74,CDM!$P$21:$S$32,2,FALSE)/12</f>
        <v>1666.1941500341979</v>
      </c>
      <c r="Q74" s="12">
        <f t="shared" si="22"/>
        <v>94873.650643909146</v>
      </c>
      <c r="R74" s="12">
        <v>514</v>
      </c>
      <c r="S74" s="2">
        <v>820735.71157495247</v>
      </c>
      <c r="T74" s="12">
        <f>VLOOKUP('Monthly Data'!$B74,CDM!$P$4:$V$15,7,FALSE)/12</f>
        <v>6368.1512183333334</v>
      </c>
      <c r="U74" s="12">
        <f t="shared" si="23"/>
        <v>827103.86279328575</v>
      </c>
      <c r="V74" s="2">
        <v>1758.72593750801</v>
      </c>
      <c r="W74" s="12">
        <f>VLOOKUP('Monthly Data'!$B74,CDM!$P$21:$S$32,4,FALSE)/12</f>
        <v>10.670510950000001</v>
      </c>
      <c r="X74" s="12">
        <f t="shared" si="24"/>
        <v>1769.3964484580101</v>
      </c>
      <c r="Y74" s="11">
        <v>9767</v>
      </c>
      <c r="Z74" s="2">
        <v>37273.747628083518</v>
      </c>
      <c r="AA74" s="12">
        <f>VLOOKUP('Monthly Data'!$B74,CDM!$P$4:$V$15,6,FALSE)/12</f>
        <v>0</v>
      </c>
      <c r="AB74" s="12">
        <f t="shared" si="25"/>
        <v>37273.747628083518</v>
      </c>
      <c r="AC74" s="13">
        <v>102.27655562539285</v>
      </c>
      <c r="AD74" s="12">
        <f>VLOOKUP('Monthly Data'!$B74,CDM!$P$21:$S$32,3,FALSE)/12</f>
        <v>0</v>
      </c>
      <c r="AE74" s="12">
        <f t="shared" si="26"/>
        <v>102.27655562539285</v>
      </c>
      <c r="AF74" s="213">
        <v>413</v>
      </c>
      <c r="AG74" s="2">
        <v>111091.79708917072</v>
      </c>
      <c r="AH74" s="5">
        <v>328</v>
      </c>
      <c r="AI74" s="1">
        <f>Weather!C194</f>
        <v>1038.4999999999995</v>
      </c>
      <c r="AJ74" s="1">
        <f>Weather!D194</f>
        <v>0</v>
      </c>
      <c r="AK74" s="1">
        <f>Weather!E194</f>
        <v>31</v>
      </c>
      <c r="AL74" s="1">
        <f>Weather!F194</f>
        <v>480.5</v>
      </c>
      <c r="AM74" s="1">
        <f t="shared" si="27"/>
        <v>1078482.2499999991</v>
      </c>
      <c r="AN74" s="126">
        <f t="shared" si="28"/>
        <v>0</v>
      </c>
      <c r="AO74" s="1">
        <f>Weather!G194</f>
        <v>976.49999999999966</v>
      </c>
      <c r="AP74" s="1">
        <f>Weather!H194</f>
        <v>0</v>
      </c>
      <c r="AQ74" s="1">
        <f t="shared" si="29"/>
        <v>953552.2499999993</v>
      </c>
      <c r="AR74" s="1">
        <f t="shared" si="30"/>
        <v>0</v>
      </c>
      <c r="AS74" s="1">
        <f>Weather!I194</f>
        <v>790.49999999999966</v>
      </c>
      <c r="AT74" s="1">
        <f>Weather!J194</f>
        <v>0</v>
      </c>
      <c r="AU74" s="1">
        <f>Weather!K194</f>
        <v>852.49999999999966</v>
      </c>
      <c r="AV74" s="1">
        <f>Weather!L194</f>
        <v>0</v>
      </c>
      <c r="AW74" s="1">
        <f>Weather!M194</f>
        <v>914.49999999999966</v>
      </c>
      <c r="AX74" s="1">
        <f>Weather!N194</f>
        <v>0</v>
      </c>
      <c r="AY74" s="1">
        <f>Weather!O194</f>
        <v>0</v>
      </c>
      <c r="AZ74" s="1">
        <f>Weather!P194</f>
        <v>-15.5</v>
      </c>
      <c r="BA74" s="1">
        <f>Economic!C74</f>
        <v>6845.1</v>
      </c>
      <c r="BB74" s="1">
        <f>Economic!D74</f>
        <v>84.7</v>
      </c>
      <c r="BC74" s="1">
        <f>Economic!E74</f>
        <v>248</v>
      </c>
      <c r="BD74" s="1">
        <f>Economic!F74</f>
        <v>677384</v>
      </c>
      <c r="BE74" s="1">
        <f>Economic!G74</f>
        <v>6865.2</v>
      </c>
      <c r="BF74" s="1">
        <f>Economic!H74</f>
        <v>6885.7</v>
      </c>
      <c r="BG74" s="1">
        <f>Economic!I74</f>
        <v>84.8</v>
      </c>
      <c r="BH74" s="1">
        <v>73</v>
      </c>
      <c r="BI74" s="1">
        <v>1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>
        <v>31</v>
      </c>
      <c r="CB74">
        <v>21</v>
      </c>
      <c r="CC74" s="137">
        <f t="shared" si="31"/>
        <v>1549224.05261664</v>
      </c>
      <c r="CD74" s="137">
        <f t="shared" si="32"/>
        <v>473843.21736929787</v>
      </c>
      <c r="CE74" s="137">
        <f t="shared" si="33"/>
        <v>1234563.8989732007</v>
      </c>
      <c r="CF74" s="1">
        <v>0</v>
      </c>
    </row>
    <row r="75" spans="1:84" x14ac:dyDescent="0.2">
      <c r="A75" s="3">
        <v>42036</v>
      </c>
      <c r="B75" s="4">
        <f t="shared" si="17"/>
        <v>2015</v>
      </c>
      <c r="C75" s="4">
        <f t="shared" si="18"/>
        <v>2</v>
      </c>
      <c r="D75" s="2">
        <v>41892378.734094054</v>
      </c>
      <c r="E75" s="12">
        <f>VLOOKUP('Monthly Data'!$B75,CDM!$P$4:$V$15,2,FALSE)/12</f>
        <v>767022.09689634817</v>
      </c>
      <c r="F75" s="12">
        <f t="shared" si="19"/>
        <v>42659400.830990404</v>
      </c>
      <c r="G75" s="12">
        <v>42690</v>
      </c>
      <c r="H75" s="2">
        <v>13306886.801167568</v>
      </c>
      <c r="I75" s="12">
        <f>VLOOKUP('Monthly Data'!$B75,CDM!$P$4:$V$15,3,FALSE)/12</f>
        <v>557485.13000534719</v>
      </c>
      <c r="J75" s="12">
        <f t="shared" si="20"/>
        <v>13864371.931172915</v>
      </c>
      <c r="K75" s="12">
        <v>4004</v>
      </c>
      <c r="L75" s="2">
        <v>34029362.201537922</v>
      </c>
      <c r="M75" s="12">
        <f>VLOOKUP('Monthly Data'!$B75,CDM!$P$4:$V$15,4,FALSE)/12</f>
        <v>1120254.8670313619</v>
      </c>
      <c r="N75" s="12">
        <f t="shared" si="21"/>
        <v>35149617.068569288</v>
      </c>
      <c r="O75" s="2">
        <v>85375.117817565799</v>
      </c>
      <c r="P75" s="12">
        <f>VLOOKUP('Monthly Data'!$B75,CDM!$P$21:$S$32,2,FALSE)/12</f>
        <v>1666.1941500341979</v>
      </c>
      <c r="Q75" s="12">
        <f t="shared" si="22"/>
        <v>87041.311967599991</v>
      </c>
      <c r="R75" s="12">
        <v>514</v>
      </c>
      <c r="S75" s="2">
        <v>677145.63567362423</v>
      </c>
      <c r="T75" s="12">
        <f>VLOOKUP('Monthly Data'!$B75,CDM!$P$4:$V$15,7,FALSE)/12</f>
        <v>6368.1512183333334</v>
      </c>
      <c r="U75" s="12">
        <f t="shared" si="23"/>
        <v>683513.78689195751</v>
      </c>
      <c r="V75" s="2">
        <v>1758.72593750801</v>
      </c>
      <c r="W75" s="12">
        <f>VLOOKUP('Monthly Data'!$B75,CDM!$P$21:$S$32,4,FALSE)/12</f>
        <v>10.670510950000001</v>
      </c>
      <c r="X75" s="12">
        <f t="shared" si="24"/>
        <v>1769.3964484580101</v>
      </c>
      <c r="Y75" s="11">
        <v>9767</v>
      </c>
      <c r="Z75" s="2">
        <v>33084.876660341564</v>
      </c>
      <c r="AA75" s="12">
        <f>VLOOKUP('Monthly Data'!$B75,CDM!$P$4:$V$15,6,FALSE)/12</f>
        <v>0</v>
      </c>
      <c r="AB75" s="12">
        <f t="shared" si="25"/>
        <v>33084.876660341564</v>
      </c>
      <c r="AC75" s="13">
        <v>102.27655562539285</v>
      </c>
      <c r="AD75" s="12">
        <f>VLOOKUP('Monthly Data'!$B75,CDM!$P$21:$S$32,3,FALSE)/12</f>
        <v>0</v>
      </c>
      <c r="AE75" s="12">
        <f t="shared" si="26"/>
        <v>102.27655562539285</v>
      </c>
      <c r="AF75" s="213">
        <v>413</v>
      </c>
      <c r="AG75" s="2">
        <v>100340.97801602431</v>
      </c>
      <c r="AH75" s="5">
        <v>328</v>
      </c>
      <c r="AI75" s="1">
        <f>Weather!C195</f>
        <v>1043.5</v>
      </c>
      <c r="AJ75" s="1">
        <f>Weather!D195</f>
        <v>0</v>
      </c>
      <c r="AK75" s="1">
        <f>Weather!E195</f>
        <v>28</v>
      </c>
      <c r="AL75" s="1">
        <f>Weather!F195</f>
        <v>539.49999999999989</v>
      </c>
      <c r="AM75" s="1">
        <f t="shared" si="27"/>
        <v>1088892.25</v>
      </c>
      <c r="AN75" s="126">
        <f t="shared" si="28"/>
        <v>0</v>
      </c>
      <c r="AO75" s="1">
        <f>Weather!G195</f>
        <v>987.49999999999989</v>
      </c>
      <c r="AP75" s="1">
        <f>Weather!H195</f>
        <v>0</v>
      </c>
      <c r="AQ75" s="1">
        <f t="shared" si="29"/>
        <v>975156.24999999977</v>
      </c>
      <c r="AR75" s="1">
        <f t="shared" si="30"/>
        <v>0</v>
      </c>
      <c r="AS75" s="1">
        <f>Weather!I195</f>
        <v>819.49999999999977</v>
      </c>
      <c r="AT75" s="1">
        <f>Weather!J195</f>
        <v>0</v>
      </c>
      <c r="AU75" s="1">
        <f>Weather!K195</f>
        <v>875.49999999999977</v>
      </c>
      <c r="AV75" s="1">
        <f>Weather!L195</f>
        <v>0</v>
      </c>
      <c r="AW75" s="1">
        <f>Weather!M195</f>
        <v>931.49999999999989</v>
      </c>
      <c r="AX75" s="1">
        <f>Weather!N195</f>
        <v>0</v>
      </c>
      <c r="AY75" s="1">
        <f>Weather!O195</f>
        <v>0</v>
      </c>
      <c r="AZ75" s="1">
        <f>Weather!P195</f>
        <v>-19.267857142857139</v>
      </c>
      <c r="BA75" s="1">
        <f>Economic!C75</f>
        <v>6810.3</v>
      </c>
      <c r="BB75" s="1">
        <f>Economic!D75</f>
        <v>83.2</v>
      </c>
      <c r="BC75" s="1">
        <f>Economic!E75</f>
        <v>248</v>
      </c>
      <c r="BD75" s="1">
        <f>Economic!F75</f>
        <v>677384</v>
      </c>
      <c r="BE75" s="1">
        <f>Economic!G75</f>
        <v>6865.2</v>
      </c>
      <c r="BF75" s="1">
        <f>Economic!H75</f>
        <v>6885.3</v>
      </c>
      <c r="BG75" s="1">
        <f>Economic!I75</f>
        <v>84.5</v>
      </c>
      <c r="BH75" s="1">
        <v>74</v>
      </c>
      <c r="BI75" s="1">
        <v>0</v>
      </c>
      <c r="BJ75" s="1">
        <v>1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>
        <v>28</v>
      </c>
      <c r="CB75">
        <v>19</v>
      </c>
      <c r="CC75" s="137">
        <f t="shared" si="31"/>
        <v>1523550.0296782288</v>
      </c>
      <c r="CD75" s="137">
        <f t="shared" si="32"/>
        <v>475245.957184556</v>
      </c>
      <c r="CE75" s="137">
        <f t="shared" si="33"/>
        <v>1255343.4667346175</v>
      </c>
      <c r="CF75" s="1">
        <v>0</v>
      </c>
    </row>
    <row r="76" spans="1:84" x14ac:dyDescent="0.2">
      <c r="A76" s="3">
        <v>42064</v>
      </c>
      <c r="B76" s="4">
        <f t="shared" si="17"/>
        <v>2015</v>
      </c>
      <c r="C76" s="4">
        <f t="shared" si="18"/>
        <v>3</v>
      </c>
      <c r="D76" s="2">
        <v>39082279.742133871</v>
      </c>
      <c r="E76" s="12">
        <f>VLOOKUP('Monthly Data'!$B76,CDM!$P$4:$V$15,2,FALSE)/12</f>
        <v>767022.09689634817</v>
      </c>
      <c r="F76" s="12">
        <f t="shared" si="19"/>
        <v>39849301.839030221</v>
      </c>
      <c r="G76" s="12">
        <v>42690</v>
      </c>
      <c r="H76" s="2">
        <v>13270254.565220349</v>
      </c>
      <c r="I76" s="12">
        <f>VLOOKUP('Monthly Data'!$B76,CDM!$P$4:$V$15,3,FALSE)/12</f>
        <v>557485.13000534719</v>
      </c>
      <c r="J76" s="12">
        <f t="shared" si="20"/>
        <v>13827739.695225695</v>
      </c>
      <c r="K76" s="12">
        <v>4004</v>
      </c>
      <c r="L76" s="2">
        <v>34772180.453177564</v>
      </c>
      <c r="M76" s="12">
        <f>VLOOKUP('Monthly Data'!$B76,CDM!$P$4:$V$15,4,FALSE)/12</f>
        <v>1120254.8670313619</v>
      </c>
      <c r="N76" s="12">
        <f t="shared" si="21"/>
        <v>35892435.320208922</v>
      </c>
      <c r="O76" s="2">
        <v>87238.749447661598</v>
      </c>
      <c r="P76" s="12">
        <f>VLOOKUP('Monthly Data'!$B76,CDM!$P$21:$S$32,2,FALSE)/12</f>
        <v>1666.1941500341979</v>
      </c>
      <c r="Q76" s="12">
        <f t="shared" si="22"/>
        <v>88904.94359769579</v>
      </c>
      <c r="R76" s="12">
        <v>514</v>
      </c>
      <c r="S76" s="2">
        <v>660438.41555977229</v>
      </c>
      <c r="T76" s="12">
        <f>VLOOKUP('Monthly Data'!$B76,CDM!$P$4:$V$15,7,FALSE)/12</f>
        <v>6368.1512183333334</v>
      </c>
      <c r="U76" s="12">
        <f t="shared" si="23"/>
        <v>666806.56677810557</v>
      </c>
      <c r="V76" s="2">
        <v>1758.72593750801</v>
      </c>
      <c r="W76" s="12">
        <f>VLOOKUP('Monthly Data'!$B76,CDM!$P$21:$S$32,4,FALSE)/12</f>
        <v>10.670510950000001</v>
      </c>
      <c r="X76" s="12">
        <f t="shared" si="24"/>
        <v>1769.3964484580101</v>
      </c>
      <c r="Y76" s="11">
        <v>9767</v>
      </c>
      <c r="Z76" s="2">
        <v>36340.028462998132</v>
      </c>
      <c r="AA76" s="12">
        <f>VLOOKUP('Monthly Data'!$B76,CDM!$P$4:$V$15,6,FALSE)/12</f>
        <v>0</v>
      </c>
      <c r="AB76" s="12">
        <f t="shared" si="25"/>
        <v>36340.028462998132</v>
      </c>
      <c r="AC76" s="13">
        <v>102.27655562539285</v>
      </c>
      <c r="AD76" s="12">
        <f>VLOOKUP('Monthly Data'!$B76,CDM!$P$21:$S$32,3,FALSE)/12</f>
        <v>0</v>
      </c>
      <c r="AE76" s="12">
        <f t="shared" si="26"/>
        <v>102.27655562539285</v>
      </c>
      <c r="AF76" s="213">
        <v>413</v>
      </c>
      <c r="AG76" s="2">
        <v>111087.53657525608</v>
      </c>
      <c r="AH76" s="5">
        <v>328</v>
      </c>
      <c r="AI76" s="1">
        <f>Weather!C196</f>
        <v>787.69999999999982</v>
      </c>
      <c r="AJ76" s="1">
        <f>Weather!D196</f>
        <v>0</v>
      </c>
      <c r="AK76" s="1">
        <f>Weather!E196</f>
        <v>25</v>
      </c>
      <c r="AL76" s="1">
        <f>Weather!F196</f>
        <v>234.50000000000006</v>
      </c>
      <c r="AM76" s="1">
        <f t="shared" si="27"/>
        <v>620471.28999999969</v>
      </c>
      <c r="AN76" s="126">
        <f t="shared" si="28"/>
        <v>0</v>
      </c>
      <c r="AO76" s="1">
        <f>Weather!G196</f>
        <v>725.69999999999982</v>
      </c>
      <c r="AP76" s="1">
        <f>Weather!H196</f>
        <v>0</v>
      </c>
      <c r="AQ76" s="1">
        <f t="shared" si="29"/>
        <v>526640.48999999976</v>
      </c>
      <c r="AR76" s="1">
        <f t="shared" si="30"/>
        <v>0</v>
      </c>
      <c r="AS76" s="1">
        <f>Weather!I196</f>
        <v>539.69999999999982</v>
      </c>
      <c r="AT76" s="1">
        <f>Weather!J196</f>
        <v>0</v>
      </c>
      <c r="AU76" s="1">
        <f>Weather!K196</f>
        <v>601.69999999999993</v>
      </c>
      <c r="AV76" s="1">
        <f>Weather!L196</f>
        <v>0</v>
      </c>
      <c r="AW76" s="1">
        <f>Weather!M196</f>
        <v>663.69999999999993</v>
      </c>
      <c r="AX76" s="1">
        <f>Weather!N196</f>
        <v>0</v>
      </c>
      <c r="AY76" s="1">
        <f>Weather!O196</f>
        <v>0</v>
      </c>
      <c r="AZ76" s="1">
        <f>Weather!P196</f>
        <v>-7.40967741935484</v>
      </c>
      <c r="BA76" s="1">
        <f>Economic!C76</f>
        <v>6783.7</v>
      </c>
      <c r="BB76" s="1">
        <f>Economic!D76</f>
        <v>82.3</v>
      </c>
      <c r="BC76" s="1">
        <f>Economic!E76</f>
        <v>248</v>
      </c>
      <c r="BD76" s="1">
        <f>Economic!F76</f>
        <v>677384</v>
      </c>
      <c r="BE76" s="1">
        <f>Economic!G76</f>
        <v>6865.2</v>
      </c>
      <c r="BF76" s="1">
        <f>Economic!H76</f>
        <v>6892.1</v>
      </c>
      <c r="BG76" s="1">
        <f>Economic!I76</f>
        <v>84.4</v>
      </c>
      <c r="BH76" s="1">
        <v>75</v>
      </c>
      <c r="BI76" s="1">
        <v>0</v>
      </c>
      <c r="BJ76" s="1">
        <v>0</v>
      </c>
      <c r="BK76" s="1">
        <v>1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</v>
      </c>
      <c r="BV76" s="1">
        <v>0</v>
      </c>
      <c r="BW76" s="1">
        <v>1</v>
      </c>
      <c r="BX76" s="1">
        <v>0</v>
      </c>
      <c r="BY76" s="1">
        <v>0</v>
      </c>
      <c r="BZ76" s="1">
        <v>0</v>
      </c>
      <c r="CA76">
        <v>31</v>
      </c>
      <c r="CB76">
        <v>22</v>
      </c>
      <c r="CC76" s="137">
        <f t="shared" si="31"/>
        <v>1285461.3496461362</v>
      </c>
      <c r="CD76" s="137">
        <f t="shared" si="32"/>
        <v>428072.72791033384</v>
      </c>
      <c r="CE76" s="137">
        <f t="shared" si="33"/>
        <v>1157820.4942002879</v>
      </c>
      <c r="CF76" s="1">
        <v>0</v>
      </c>
    </row>
    <row r="77" spans="1:84" x14ac:dyDescent="0.2">
      <c r="A77" s="3">
        <v>42095</v>
      </c>
      <c r="B77" s="4">
        <f t="shared" si="17"/>
        <v>2015</v>
      </c>
      <c r="C77" s="4">
        <f t="shared" si="18"/>
        <v>4</v>
      </c>
      <c r="D77" s="2">
        <v>31178246.266066507</v>
      </c>
      <c r="E77" s="12">
        <f>VLOOKUP('Monthly Data'!$B77,CDM!$P$4:$V$15,2,FALSE)/12</f>
        <v>767022.09689634817</v>
      </c>
      <c r="F77" s="12">
        <f t="shared" si="19"/>
        <v>31945268.362962853</v>
      </c>
      <c r="G77" s="12">
        <v>42706</v>
      </c>
      <c r="H77" s="2">
        <v>11355959.214046992</v>
      </c>
      <c r="I77" s="12">
        <f>VLOOKUP('Monthly Data'!$B77,CDM!$P$4:$V$15,3,FALSE)/12</f>
        <v>557485.13000534719</v>
      </c>
      <c r="J77" s="12">
        <f t="shared" si="20"/>
        <v>11913444.344052339</v>
      </c>
      <c r="K77" s="12">
        <v>4012</v>
      </c>
      <c r="L77" s="2">
        <v>28869057.523803413</v>
      </c>
      <c r="M77" s="12">
        <f>VLOOKUP('Monthly Data'!$B77,CDM!$P$4:$V$15,4,FALSE)/12</f>
        <v>1120254.8670313619</v>
      </c>
      <c r="N77" s="12">
        <f t="shared" si="21"/>
        <v>29989312.390834775</v>
      </c>
      <c r="O77" s="2">
        <v>72428.603650567733</v>
      </c>
      <c r="P77" s="12">
        <f>VLOOKUP('Monthly Data'!$B77,CDM!$P$21:$S$32,2,FALSE)/12</f>
        <v>1666.1941500341979</v>
      </c>
      <c r="Q77" s="12">
        <f t="shared" si="22"/>
        <v>74094.797800601926</v>
      </c>
      <c r="R77" s="12">
        <v>516</v>
      </c>
      <c r="S77" s="2">
        <v>547594.4117647059</v>
      </c>
      <c r="T77" s="12">
        <f>VLOOKUP('Monthly Data'!$B77,CDM!$P$4:$V$15,7,FALSE)/12</f>
        <v>6368.1512183333334</v>
      </c>
      <c r="U77" s="12">
        <f t="shared" si="23"/>
        <v>553962.56298303918</v>
      </c>
      <c r="V77" s="2">
        <v>1758.72593750801</v>
      </c>
      <c r="W77" s="12">
        <f>VLOOKUP('Monthly Data'!$B77,CDM!$P$21:$S$32,4,FALSE)/12</f>
        <v>10.670510950000001</v>
      </c>
      <c r="X77" s="12">
        <f t="shared" si="24"/>
        <v>1769.3964484580101</v>
      </c>
      <c r="Y77" s="11">
        <v>9767</v>
      </c>
      <c r="Z77" s="2">
        <v>35165.683111954422</v>
      </c>
      <c r="AA77" s="12">
        <f>VLOOKUP('Monthly Data'!$B77,CDM!$P$4:$V$15,6,FALSE)/12</f>
        <v>0</v>
      </c>
      <c r="AB77" s="12">
        <f t="shared" si="25"/>
        <v>35165.683111954422</v>
      </c>
      <c r="AC77" s="13">
        <v>98.066624764299178</v>
      </c>
      <c r="AD77" s="12">
        <f>VLOOKUP('Monthly Data'!$B77,CDM!$P$21:$S$32,3,FALSE)/12</f>
        <v>0</v>
      </c>
      <c r="AE77" s="12">
        <f t="shared" si="26"/>
        <v>98.066624764299178</v>
      </c>
      <c r="AF77" s="213">
        <v>405</v>
      </c>
      <c r="AG77" s="2">
        <v>106991.93960512112</v>
      </c>
      <c r="AH77" s="5">
        <v>322</v>
      </c>
      <c r="AI77" s="1">
        <f>Weather!C197</f>
        <v>440.40000000000003</v>
      </c>
      <c r="AJ77" s="1">
        <f>Weather!D197</f>
        <v>0</v>
      </c>
      <c r="AK77" s="1">
        <f>Weather!E197</f>
        <v>4</v>
      </c>
      <c r="AL77" s="1">
        <f>Weather!F197</f>
        <v>23.8</v>
      </c>
      <c r="AM77" s="1">
        <f t="shared" si="27"/>
        <v>193952.16000000003</v>
      </c>
      <c r="AN77" s="126">
        <f t="shared" si="28"/>
        <v>0</v>
      </c>
      <c r="AO77" s="1">
        <f>Weather!G197</f>
        <v>380.40000000000003</v>
      </c>
      <c r="AP77" s="1">
        <f>Weather!H197</f>
        <v>0</v>
      </c>
      <c r="AQ77" s="1">
        <f t="shared" si="29"/>
        <v>144704.16000000003</v>
      </c>
      <c r="AR77" s="1">
        <f t="shared" si="30"/>
        <v>0</v>
      </c>
      <c r="AS77" s="1">
        <f>Weather!I197</f>
        <v>203.49999999999997</v>
      </c>
      <c r="AT77" s="1">
        <f>Weather!J197</f>
        <v>3.1000000000000014</v>
      </c>
      <c r="AU77" s="1">
        <f>Weather!K197</f>
        <v>260.40000000000003</v>
      </c>
      <c r="AV77" s="1">
        <f>Weather!L197</f>
        <v>0</v>
      </c>
      <c r="AW77" s="1">
        <f>Weather!M197</f>
        <v>320.39999999999998</v>
      </c>
      <c r="AX77" s="1">
        <f>Weather!N197</f>
        <v>0</v>
      </c>
      <c r="AY77" s="1">
        <f>Weather!O197</f>
        <v>0</v>
      </c>
      <c r="AZ77" s="1">
        <f>Weather!P197</f>
        <v>3.3200000000000003</v>
      </c>
      <c r="BA77" s="1">
        <f>Economic!C77</f>
        <v>6805.6</v>
      </c>
      <c r="BB77" s="1">
        <f>Economic!D77</f>
        <v>82.5</v>
      </c>
      <c r="BC77" s="1">
        <f>Economic!E77</f>
        <v>248</v>
      </c>
      <c r="BD77" s="1">
        <f>Economic!F77</f>
        <v>677384</v>
      </c>
      <c r="BE77" s="1">
        <f>Economic!G77</f>
        <v>6865.2</v>
      </c>
      <c r="BF77" s="1">
        <f>Economic!H77</f>
        <v>6897.3</v>
      </c>
      <c r="BG77" s="1">
        <f>Economic!I77</f>
        <v>84.4</v>
      </c>
      <c r="BH77" s="1">
        <v>76</v>
      </c>
      <c r="BI77" s="1">
        <v>0</v>
      </c>
      <c r="BJ77" s="1">
        <v>0</v>
      </c>
      <c r="BK77" s="1">
        <v>0</v>
      </c>
      <c r="BL77" s="1">
        <v>1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1</v>
      </c>
      <c r="BV77" s="1">
        <v>0</v>
      </c>
      <c r="BW77" s="1">
        <v>1</v>
      </c>
      <c r="BX77" s="1">
        <v>1</v>
      </c>
      <c r="BY77" s="1">
        <v>0</v>
      </c>
      <c r="BZ77" s="1">
        <v>1</v>
      </c>
      <c r="CA77">
        <v>30</v>
      </c>
      <c r="CB77">
        <v>20</v>
      </c>
      <c r="CC77" s="137">
        <f t="shared" si="31"/>
        <v>1064842.2787654283</v>
      </c>
      <c r="CD77" s="137">
        <f t="shared" si="32"/>
        <v>378531.9738015664</v>
      </c>
      <c r="CE77" s="137">
        <f t="shared" si="33"/>
        <v>999643.74636115914</v>
      </c>
      <c r="CF77" s="1">
        <v>0</v>
      </c>
    </row>
    <row r="78" spans="1:84" x14ac:dyDescent="0.2">
      <c r="A78" s="3">
        <v>42125</v>
      </c>
      <c r="B78" s="4">
        <f t="shared" si="17"/>
        <v>2015</v>
      </c>
      <c r="C78" s="4">
        <f t="shared" si="18"/>
        <v>5</v>
      </c>
      <c r="D78" s="2">
        <v>25431453.950545076</v>
      </c>
      <c r="E78" s="12">
        <f>VLOOKUP('Monthly Data'!$B78,CDM!$P$4:$V$15,2,FALSE)/12</f>
        <v>767022.09689634817</v>
      </c>
      <c r="F78" s="12">
        <f t="shared" si="19"/>
        <v>26198476.047441423</v>
      </c>
      <c r="G78" s="12">
        <v>42706</v>
      </c>
      <c r="H78" s="2">
        <v>10564990.77938907</v>
      </c>
      <c r="I78" s="12">
        <f>VLOOKUP('Monthly Data'!$B78,CDM!$P$4:$V$15,3,FALSE)/12</f>
        <v>557485.13000534719</v>
      </c>
      <c r="J78" s="12">
        <f t="shared" si="20"/>
        <v>11122475.909394417</v>
      </c>
      <c r="K78" s="12">
        <v>4012</v>
      </c>
      <c r="L78" s="2">
        <v>27546876.457056116</v>
      </c>
      <c r="M78" s="12">
        <f>VLOOKUP('Monthly Data'!$B78,CDM!$P$4:$V$15,4,FALSE)/12</f>
        <v>1120254.8670313619</v>
      </c>
      <c r="N78" s="12">
        <f t="shared" si="21"/>
        <v>28667131.324087478</v>
      </c>
      <c r="O78" s="2">
        <v>69111.428215977779</v>
      </c>
      <c r="P78" s="12">
        <f>VLOOKUP('Monthly Data'!$B78,CDM!$P$21:$S$32,2,FALSE)/12</f>
        <v>1666.1941500341979</v>
      </c>
      <c r="Q78" s="12">
        <f t="shared" si="22"/>
        <v>70777.622366011972</v>
      </c>
      <c r="R78" s="12">
        <v>516</v>
      </c>
      <c r="S78" s="2">
        <v>488062.6755218216</v>
      </c>
      <c r="T78" s="12">
        <f>VLOOKUP('Monthly Data'!$B78,CDM!$P$4:$V$15,7,FALSE)/12</f>
        <v>6368.1512183333334</v>
      </c>
      <c r="U78" s="12">
        <f t="shared" si="23"/>
        <v>494430.82674015494</v>
      </c>
      <c r="V78" s="2">
        <v>1758.72593750801</v>
      </c>
      <c r="W78" s="12">
        <f>VLOOKUP('Monthly Data'!$B78,CDM!$P$21:$S$32,4,FALSE)/12</f>
        <v>10.670510950000001</v>
      </c>
      <c r="X78" s="12">
        <f t="shared" si="24"/>
        <v>1769.3964484580101</v>
      </c>
      <c r="Y78" s="11">
        <v>9767</v>
      </c>
      <c r="Z78" s="2">
        <v>36340.028462998132</v>
      </c>
      <c r="AA78" s="12">
        <f>VLOOKUP('Monthly Data'!$B78,CDM!$P$4:$V$15,6,FALSE)/12</f>
        <v>0</v>
      </c>
      <c r="AB78" s="12">
        <f t="shared" si="25"/>
        <v>36340.028462998132</v>
      </c>
      <c r="AC78" s="13">
        <v>98.066624764299178</v>
      </c>
      <c r="AD78" s="12">
        <f>VLOOKUP('Monthly Data'!$B78,CDM!$P$21:$S$32,3,FALSE)/12</f>
        <v>0</v>
      </c>
      <c r="AE78" s="12">
        <f t="shared" si="26"/>
        <v>98.066624764299178</v>
      </c>
      <c r="AF78" s="213">
        <v>405</v>
      </c>
      <c r="AG78" s="2">
        <v>108818.6952760659</v>
      </c>
      <c r="AH78" s="5">
        <v>322</v>
      </c>
      <c r="AI78" s="1">
        <f>Weather!C198</f>
        <v>176.09999999999997</v>
      </c>
      <c r="AJ78" s="1">
        <f>Weather!D198</f>
        <v>6.1</v>
      </c>
      <c r="AK78" s="1">
        <f>Weather!E198</f>
        <v>0</v>
      </c>
      <c r="AL78" s="1">
        <f>Weather!F198</f>
        <v>0</v>
      </c>
      <c r="AM78" s="1">
        <f t="shared" si="27"/>
        <v>31011.209999999988</v>
      </c>
      <c r="AN78" s="126">
        <f t="shared" si="28"/>
        <v>37.209999999999994</v>
      </c>
      <c r="AO78" s="1">
        <f>Weather!G198</f>
        <v>126.70000000000002</v>
      </c>
      <c r="AP78" s="1">
        <f>Weather!H198</f>
        <v>18.7</v>
      </c>
      <c r="AQ78" s="1">
        <f t="shared" si="29"/>
        <v>16052.890000000005</v>
      </c>
      <c r="AR78" s="1">
        <f t="shared" si="30"/>
        <v>349.69</v>
      </c>
      <c r="AS78" s="1">
        <f>Weather!I198</f>
        <v>23.6</v>
      </c>
      <c r="AT78" s="1">
        <f>Weather!J198</f>
        <v>101.60000000000001</v>
      </c>
      <c r="AU78" s="1">
        <f>Weather!K198</f>
        <v>47.9</v>
      </c>
      <c r="AV78" s="1">
        <f>Weather!L198</f>
        <v>63.9</v>
      </c>
      <c r="AW78" s="1">
        <f>Weather!M198</f>
        <v>82.5</v>
      </c>
      <c r="AX78" s="1">
        <f>Weather!N198</f>
        <v>36.5</v>
      </c>
      <c r="AY78" s="1">
        <f>Weather!O198</f>
        <v>0.70000000000000284</v>
      </c>
      <c r="AZ78" s="1">
        <f>Weather!P198</f>
        <v>12.516129032258061</v>
      </c>
      <c r="BA78" s="1">
        <f>Economic!C78</f>
        <v>6870.9</v>
      </c>
      <c r="BB78" s="1">
        <f>Economic!D78</f>
        <v>83.4</v>
      </c>
      <c r="BC78" s="1">
        <f>Economic!E78</f>
        <v>248</v>
      </c>
      <c r="BD78" s="1">
        <f>Economic!F78</f>
        <v>677384</v>
      </c>
      <c r="BE78" s="1">
        <f>Economic!G78</f>
        <v>6865.2</v>
      </c>
      <c r="BF78" s="1">
        <f>Economic!H78</f>
        <v>6906.5</v>
      </c>
      <c r="BG78" s="1">
        <f>Economic!I78</f>
        <v>84.4</v>
      </c>
      <c r="BH78" s="1">
        <v>77</v>
      </c>
      <c r="BI78" s="1">
        <v>0</v>
      </c>
      <c r="BJ78" s="1">
        <v>0</v>
      </c>
      <c r="BK78" s="1">
        <v>0</v>
      </c>
      <c r="BL78" s="1">
        <v>0</v>
      </c>
      <c r="BM78" s="1">
        <v>1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1</v>
      </c>
      <c r="BV78" s="1">
        <v>0</v>
      </c>
      <c r="BW78" s="1">
        <v>1</v>
      </c>
      <c r="BX78" s="1">
        <v>1</v>
      </c>
      <c r="BY78" s="1">
        <v>0</v>
      </c>
      <c r="BZ78" s="1">
        <v>1</v>
      </c>
      <c r="CA78">
        <v>31</v>
      </c>
      <c r="CB78">
        <v>20</v>
      </c>
      <c r="CC78" s="137">
        <f t="shared" si="31"/>
        <v>845112.13056262652</v>
      </c>
      <c r="CD78" s="137">
        <f t="shared" si="32"/>
        <v>340806.154173841</v>
      </c>
      <c r="CE78" s="137">
        <f t="shared" si="33"/>
        <v>924746.17174475733</v>
      </c>
      <c r="CF78" s="1">
        <v>0</v>
      </c>
    </row>
    <row r="79" spans="1:84" x14ac:dyDescent="0.2">
      <c r="A79" s="3">
        <v>42156</v>
      </c>
      <c r="B79" s="4">
        <f t="shared" si="17"/>
        <v>2015</v>
      </c>
      <c r="C79" s="4">
        <f t="shared" si="18"/>
        <v>6</v>
      </c>
      <c r="D79" s="2">
        <v>23725336.020671904</v>
      </c>
      <c r="E79" s="12">
        <f>VLOOKUP('Monthly Data'!$B79,CDM!$P$4:$V$15,2,FALSE)/12</f>
        <v>767022.09689634817</v>
      </c>
      <c r="F79" s="12">
        <f t="shared" si="19"/>
        <v>24492358.117568251</v>
      </c>
      <c r="G79" s="12">
        <v>42706</v>
      </c>
      <c r="H79" s="2">
        <v>10218771.283099867</v>
      </c>
      <c r="I79" s="12">
        <f>VLOOKUP('Monthly Data'!$B79,CDM!$P$4:$V$15,3,FALSE)/12</f>
        <v>557485.13000534719</v>
      </c>
      <c r="J79" s="12">
        <f t="shared" si="20"/>
        <v>10776256.413105214</v>
      </c>
      <c r="K79" s="12">
        <v>4012</v>
      </c>
      <c r="L79" s="2">
        <v>27143762.528781489</v>
      </c>
      <c r="M79" s="12">
        <f>VLOOKUP('Monthly Data'!$B79,CDM!$P$4:$V$15,4,FALSE)/12</f>
        <v>1120254.8670313619</v>
      </c>
      <c r="N79" s="12">
        <f t="shared" si="21"/>
        <v>28264017.39581285</v>
      </c>
      <c r="O79" s="2">
        <v>68100.069292571541</v>
      </c>
      <c r="P79" s="12">
        <f>VLOOKUP('Monthly Data'!$B79,CDM!$P$21:$S$32,2,FALSE)/12</f>
        <v>1666.1941500341979</v>
      </c>
      <c r="Q79" s="12">
        <f t="shared" si="22"/>
        <v>69766.263442605734</v>
      </c>
      <c r="R79" s="12">
        <v>516</v>
      </c>
      <c r="S79" s="2">
        <v>433606.3092979127</v>
      </c>
      <c r="T79" s="12">
        <f>VLOOKUP('Monthly Data'!$B79,CDM!$P$4:$V$15,7,FALSE)/12</f>
        <v>6368.1512183333334</v>
      </c>
      <c r="U79" s="12">
        <f t="shared" si="23"/>
        <v>439974.46051624604</v>
      </c>
      <c r="V79" s="2">
        <v>1758.72593750801</v>
      </c>
      <c r="W79" s="12">
        <f>VLOOKUP('Monthly Data'!$B79,CDM!$P$21:$S$32,4,FALSE)/12</f>
        <v>10.670510950000001</v>
      </c>
      <c r="X79" s="12">
        <f t="shared" si="24"/>
        <v>1769.3964484580101</v>
      </c>
      <c r="Y79" s="11">
        <v>9767</v>
      </c>
      <c r="Z79" s="2">
        <v>35116.840607210601</v>
      </c>
      <c r="AA79" s="12">
        <f>VLOOKUP('Monthly Data'!$B79,CDM!$P$4:$V$15,6,FALSE)/12</f>
        <v>0</v>
      </c>
      <c r="AB79" s="12">
        <f t="shared" si="25"/>
        <v>35116.840607210601</v>
      </c>
      <c r="AC79" s="13">
        <v>98.066624764299178</v>
      </c>
      <c r="AD79" s="12">
        <f>VLOOKUP('Monthly Data'!$B79,CDM!$P$21:$S$32,3,FALSE)/12</f>
        <v>0</v>
      </c>
      <c r="AE79" s="12">
        <f t="shared" si="26"/>
        <v>98.066624764299178</v>
      </c>
      <c r="AF79" s="213">
        <v>405</v>
      </c>
      <c r="AG79" s="2">
        <v>105309.07312442538</v>
      </c>
      <c r="AH79" s="5">
        <v>322</v>
      </c>
      <c r="AI79" s="1">
        <f>Weather!C199</f>
        <v>69.90000000000002</v>
      </c>
      <c r="AJ79" s="1">
        <f>Weather!D199</f>
        <v>6.1000000000000005</v>
      </c>
      <c r="AK79" s="1">
        <f>Weather!E199</f>
        <v>0</v>
      </c>
      <c r="AL79" s="1">
        <f>Weather!F199</f>
        <v>0</v>
      </c>
      <c r="AM79" s="1">
        <f t="shared" si="27"/>
        <v>4886.0100000000029</v>
      </c>
      <c r="AN79" s="126">
        <f t="shared" si="28"/>
        <v>37.210000000000008</v>
      </c>
      <c r="AO79" s="1">
        <f>Weather!G199</f>
        <v>29.999999999999993</v>
      </c>
      <c r="AP79" s="1">
        <f>Weather!H199</f>
        <v>26.200000000000003</v>
      </c>
      <c r="AQ79" s="1">
        <f t="shared" si="29"/>
        <v>899.99999999999955</v>
      </c>
      <c r="AR79" s="1">
        <f t="shared" si="30"/>
        <v>686.44000000000017</v>
      </c>
      <c r="AS79" s="1">
        <f>Weather!I199</f>
        <v>0</v>
      </c>
      <c r="AT79" s="1">
        <f>Weather!J199</f>
        <v>176.20000000000002</v>
      </c>
      <c r="AU79" s="1">
        <f>Weather!K199</f>
        <v>2</v>
      </c>
      <c r="AV79" s="1">
        <f>Weather!L199</f>
        <v>118.2</v>
      </c>
      <c r="AW79" s="1">
        <f>Weather!M199</f>
        <v>13.099999999999998</v>
      </c>
      <c r="AX79" s="1">
        <f>Weather!N199</f>
        <v>69.3</v>
      </c>
      <c r="AY79" s="1">
        <f>Weather!O199</f>
        <v>0.60000000000000142</v>
      </c>
      <c r="AZ79" s="1">
        <f>Weather!P199</f>
        <v>15.873333333333335</v>
      </c>
      <c r="BA79" s="1">
        <f>Economic!C79</f>
        <v>6965.8</v>
      </c>
      <c r="BB79" s="1">
        <f>Economic!D79</f>
        <v>84.9</v>
      </c>
      <c r="BC79" s="1">
        <f>Economic!E79</f>
        <v>248</v>
      </c>
      <c r="BD79" s="1">
        <f>Economic!F79</f>
        <v>677384</v>
      </c>
      <c r="BE79" s="1">
        <f>Economic!G79</f>
        <v>6865.2</v>
      </c>
      <c r="BF79" s="1">
        <f>Economic!H79</f>
        <v>6921.3</v>
      </c>
      <c r="BG79" s="1">
        <f>Economic!I79</f>
        <v>84.4</v>
      </c>
      <c r="BH79" s="1">
        <v>78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1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>
        <v>30</v>
      </c>
      <c r="CB79">
        <v>22</v>
      </c>
      <c r="CC79" s="137">
        <f t="shared" si="31"/>
        <v>816411.93725227506</v>
      </c>
      <c r="CD79" s="137">
        <f t="shared" si="32"/>
        <v>340625.70943666226</v>
      </c>
      <c r="CE79" s="137">
        <f t="shared" si="33"/>
        <v>942133.91319376172</v>
      </c>
      <c r="CF79" s="1">
        <v>0</v>
      </c>
    </row>
    <row r="80" spans="1:84" x14ac:dyDescent="0.2">
      <c r="A80" s="3">
        <v>42186</v>
      </c>
      <c r="B80" s="4">
        <f t="shared" si="17"/>
        <v>2015</v>
      </c>
      <c r="C80" s="4">
        <f t="shared" si="18"/>
        <v>7</v>
      </c>
      <c r="D80" s="2">
        <v>25279867.837755114</v>
      </c>
      <c r="E80" s="12">
        <f>VLOOKUP('Monthly Data'!$B80,CDM!$P$4:$V$15,2,FALSE)/12</f>
        <v>767022.09689634817</v>
      </c>
      <c r="F80" s="12">
        <f t="shared" si="19"/>
        <v>26046889.93465146</v>
      </c>
      <c r="G80" s="12">
        <v>42706</v>
      </c>
      <c r="H80" s="2">
        <v>10819001.617096173</v>
      </c>
      <c r="I80" s="12">
        <f>VLOOKUP('Monthly Data'!$B80,CDM!$P$4:$V$15,3,FALSE)/12</f>
        <v>557485.13000534719</v>
      </c>
      <c r="J80" s="12">
        <f t="shared" si="20"/>
        <v>11376486.747101519</v>
      </c>
      <c r="K80" s="12">
        <v>4012</v>
      </c>
      <c r="L80" s="2">
        <v>28513321.914981727</v>
      </c>
      <c r="M80" s="12">
        <f>VLOOKUP('Monthly Data'!$B80,CDM!$P$4:$V$15,4,FALSE)/12</f>
        <v>1120254.8670313619</v>
      </c>
      <c r="N80" s="12">
        <f t="shared" si="21"/>
        <v>29633576.782013088</v>
      </c>
      <c r="O80" s="2">
        <v>71536.110593096237</v>
      </c>
      <c r="P80" s="12">
        <f>VLOOKUP('Monthly Data'!$B80,CDM!$P$21:$S$32,2,FALSE)/12</f>
        <v>1666.1941500341979</v>
      </c>
      <c r="Q80" s="12">
        <f t="shared" si="22"/>
        <v>73202.304743130429</v>
      </c>
      <c r="R80" s="12">
        <v>516</v>
      </c>
      <c r="S80" s="2">
        <v>467111.63187855791</v>
      </c>
      <c r="T80" s="12">
        <f>VLOOKUP('Monthly Data'!$B80,CDM!$P$4:$V$15,7,FALSE)/12</f>
        <v>6368.1512183333334</v>
      </c>
      <c r="U80" s="12">
        <f t="shared" si="23"/>
        <v>473479.78309689125</v>
      </c>
      <c r="V80" s="2">
        <v>1752.6036193063849</v>
      </c>
      <c r="W80" s="12">
        <f>VLOOKUP('Monthly Data'!$B80,CDM!$P$21:$S$32,4,FALSE)/12</f>
        <v>10.670510950000001</v>
      </c>
      <c r="X80" s="12">
        <f t="shared" si="24"/>
        <v>1763.274130256385</v>
      </c>
      <c r="Y80" s="11">
        <v>9733</v>
      </c>
      <c r="Z80" s="2">
        <v>36271.20493358637</v>
      </c>
      <c r="AA80" s="12">
        <f>VLOOKUP('Monthly Data'!$B80,CDM!$P$4:$V$15,6,FALSE)/12</f>
        <v>0</v>
      </c>
      <c r="AB80" s="12">
        <f t="shared" si="25"/>
        <v>36271.20493358637</v>
      </c>
      <c r="AC80" s="13">
        <v>97.32369578881206</v>
      </c>
      <c r="AD80" s="12">
        <f>VLOOKUP('Monthly Data'!$B80,CDM!$P$21:$S$32,3,FALSE)/12</f>
        <v>0</v>
      </c>
      <c r="AE80" s="12">
        <f t="shared" si="26"/>
        <v>97.32369578881206</v>
      </c>
      <c r="AF80" s="213">
        <v>402</v>
      </c>
      <c r="AG80" s="2">
        <v>108821.44420643587</v>
      </c>
      <c r="AH80" s="5">
        <v>322</v>
      </c>
      <c r="AI80" s="1">
        <f>Weather!C200</f>
        <v>31.399999999999995</v>
      </c>
      <c r="AJ80" s="1">
        <f>Weather!D200</f>
        <v>55.1</v>
      </c>
      <c r="AK80" s="1">
        <f>Weather!E200</f>
        <v>0</v>
      </c>
      <c r="AL80" s="1">
        <f>Weather!F200</f>
        <v>0</v>
      </c>
      <c r="AM80" s="1">
        <f t="shared" si="27"/>
        <v>985.9599999999997</v>
      </c>
      <c r="AN80" s="126">
        <f t="shared" si="28"/>
        <v>3036.01</v>
      </c>
      <c r="AO80" s="1">
        <f>Weather!G200</f>
        <v>13.7</v>
      </c>
      <c r="AP80" s="1">
        <f>Weather!H200</f>
        <v>99.4</v>
      </c>
      <c r="AQ80" s="1">
        <f t="shared" si="29"/>
        <v>187.68999999999997</v>
      </c>
      <c r="AR80" s="1">
        <f t="shared" si="30"/>
        <v>9880.36</v>
      </c>
      <c r="AS80" s="1">
        <f>Weather!I200</f>
        <v>0</v>
      </c>
      <c r="AT80" s="1">
        <f>Weather!J200</f>
        <v>271.70000000000005</v>
      </c>
      <c r="AU80" s="1">
        <f>Weather!K200</f>
        <v>0.59999999999999964</v>
      </c>
      <c r="AV80" s="1">
        <f>Weather!L200</f>
        <v>210.29999999999998</v>
      </c>
      <c r="AW80" s="1">
        <f>Weather!M200</f>
        <v>3.0999999999999996</v>
      </c>
      <c r="AX80" s="1">
        <f>Weather!N200</f>
        <v>150.80000000000001</v>
      </c>
      <c r="AY80" s="1">
        <f>Weather!O200</f>
        <v>23.5</v>
      </c>
      <c r="AZ80" s="1">
        <f>Weather!P200</f>
        <v>18.764516129032259</v>
      </c>
      <c r="BA80" s="1">
        <f>Economic!C80</f>
        <v>7032.3</v>
      </c>
      <c r="BB80" s="1">
        <f>Economic!D80</f>
        <v>84.7</v>
      </c>
      <c r="BC80" s="1">
        <f>Economic!E80</f>
        <v>248</v>
      </c>
      <c r="BD80" s="1">
        <f>Economic!F80</f>
        <v>677384</v>
      </c>
      <c r="BE80" s="1">
        <f>Economic!G80</f>
        <v>6865.2</v>
      </c>
      <c r="BF80" s="1">
        <f>Economic!H80</f>
        <v>6941.2</v>
      </c>
      <c r="BG80" s="1">
        <f>Economic!I80</f>
        <v>83.4</v>
      </c>
      <c r="BH80" s="1">
        <v>79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1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>
        <v>31</v>
      </c>
      <c r="CB80">
        <v>22</v>
      </c>
      <c r="CC80" s="137">
        <f t="shared" si="31"/>
        <v>840222.25595649867</v>
      </c>
      <c r="CD80" s="137">
        <f t="shared" si="32"/>
        <v>349000.05216439266</v>
      </c>
      <c r="CE80" s="137">
        <f t="shared" si="33"/>
        <v>955921.8316778416</v>
      </c>
      <c r="CF80" s="1">
        <v>0</v>
      </c>
    </row>
    <row r="81" spans="1:84" x14ac:dyDescent="0.2">
      <c r="A81" s="3">
        <v>42217</v>
      </c>
      <c r="B81" s="4">
        <f t="shared" si="17"/>
        <v>2015</v>
      </c>
      <c r="C81" s="4">
        <f t="shared" si="18"/>
        <v>8</v>
      </c>
      <c r="D81" s="2">
        <v>25418920.777273819</v>
      </c>
      <c r="E81" s="12">
        <f>VLOOKUP('Monthly Data'!$B81,CDM!$P$4:$V$15,2,FALSE)/12</f>
        <v>767022.09689634817</v>
      </c>
      <c r="F81" s="12">
        <f t="shared" si="19"/>
        <v>26185942.874170166</v>
      </c>
      <c r="G81" s="12">
        <v>42706</v>
      </c>
      <c r="H81" s="2">
        <v>10732614.700677432</v>
      </c>
      <c r="I81" s="12">
        <f>VLOOKUP('Monthly Data'!$B81,CDM!$P$4:$V$15,3,FALSE)/12</f>
        <v>557485.13000534719</v>
      </c>
      <c r="J81" s="12">
        <f t="shared" si="20"/>
        <v>11290099.830682779</v>
      </c>
      <c r="K81" s="12">
        <v>4012</v>
      </c>
      <c r="L81" s="2">
        <v>27800129.374247089</v>
      </c>
      <c r="M81" s="12">
        <f>VLOOKUP('Monthly Data'!$B81,CDM!$P$4:$V$15,4,FALSE)/12</f>
        <v>1120254.8670313619</v>
      </c>
      <c r="N81" s="12">
        <f t="shared" si="21"/>
        <v>28920384.241278451</v>
      </c>
      <c r="O81" s="2">
        <v>69746.805908770504</v>
      </c>
      <c r="P81" s="12">
        <f>VLOOKUP('Monthly Data'!$B81,CDM!$P$21:$S$32,2,FALSE)/12</f>
        <v>1666.1941500341979</v>
      </c>
      <c r="Q81" s="12">
        <f t="shared" si="22"/>
        <v>71413.000058804697</v>
      </c>
      <c r="R81" s="12">
        <v>516</v>
      </c>
      <c r="S81" s="2">
        <v>535312.40986717271</v>
      </c>
      <c r="T81" s="12">
        <f>VLOOKUP('Monthly Data'!$B81,CDM!$P$4:$V$15,7,FALSE)/12</f>
        <v>6368.1512183333334</v>
      </c>
      <c r="U81" s="12">
        <f t="shared" si="23"/>
        <v>541680.56108550599</v>
      </c>
      <c r="V81" s="2">
        <v>1752.6036193063849</v>
      </c>
      <c r="W81" s="12">
        <f>VLOOKUP('Monthly Data'!$B81,CDM!$P$21:$S$32,4,FALSE)/12</f>
        <v>10.670510950000001</v>
      </c>
      <c r="X81" s="12">
        <f t="shared" si="24"/>
        <v>1763.274130256385</v>
      </c>
      <c r="Y81" s="11">
        <v>9733</v>
      </c>
      <c r="Z81" s="2">
        <v>36271.20493358637</v>
      </c>
      <c r="AA81" s="12">
        <f>VLOOKUP('Monthly Data'!$B81,CDM!$P$4:$V$15,6,FALSE)/12</f>
        <v>0</v>
      </c>
      <c r="AB81" s="12">
        <f t="shared" si="25"/>
        <v>36271.20493358637</v>
      </c>
      <c r="AC81" s="13">
        <v>97.32369578881206</v>
      </c>
      <c r="AD81" s="12">
        <f>VLOOKUP('Monthly Data'!$B81,CDM!$P$21:$S$32,3,FALSE)/12</f>
        <v>0</v>
      </c>
      <c r="AE81" s="12">
        <f t="shared" si="26"/>
        <v>97.32369578881206</v>
      </c>
      <c r="AF81" s="213">
        <v>402</v>
      </c>
      <c r="AG81" s="2">
        <v>107784.80629027233</v>
      </c>
      <c r="AH81" s="5">
        <v>322</v>
      </c>
      <c r="AI81" s="1">
        <f>Weather!C201</f>
        <v>35.200000000000003</v>
      </c>
      <c r="AJ81" s="1">
        <f>Weather!D201</f>
        <v>39.799999999999997</v>
      </c>
      <c r="AK81" s="1">
        <f>Weather!E201</f>
        <v>0</v>
      </c>
      <c r="AL81" s="1">
        <f>Weather!F201</f>
        <v>0</v>
      </c>
      <c r="AM81" s="1">
        <f t="shared" si="27"/>
        <v>1239.0400000000002</v>
      </c>
      <c r="AN81" s="126">
        <f t="shared" si="28"/>
        <v>1584.0399999999997</v>
      </c>
      <c r="AO81" s="1">
        <f>Weather!G201</f>
        <v>12.7</v>
      </c>
      <c r="AP81" s="1">
        <f>Weather!H201</f>
        <v>79.300000000000011</v>
      </c>
      <c r="AQ81" s="1">
        <f t="shared" si="29"/>
        <v>161.29</v>
      </c>
      <c r="AR81" s="1">
        <f t="shared" si="30"/>
        <v>6288.4900000000016</v>
      </c>
      <c r="AS81" s="1">
        <f>Weather!I201</f>
        <v>0</v>
      </c>
      <c r="AT81" s="1">
        <f>Weather!J201</f>
        <v>252.60000000000002</v>
      </c>
      <c r="AU81" s="1">
        <f>Weather!K201</f>
        <v>0.5</v>
      </c>
      <c r="AV81" s="1">
        <f>Weather!L201</f>
        <v>191.10000000000002</v>
      </c>
      <c r="AW81" s="1">
        <f>Weather!M201</f>
        <v>4.6999999999999993</v>
      </c>
      <c r="AX81" s="1">
        <f>Weather!N201</f>
        <v>133.29999999999998</v>
      </c>
      <c r="AY81" s="1">
        <f>Weather!O201</f>
        <v>16.8</v>
      </c>
      <c r="AZ81" s="1">
        <f>Weather!P201</f>
        <v>18.148387096774194</v>
      </c>
      <c r="BA81" s="1">
        <f>Economic!C81</f>
        <v>7045.7</v>
      </c>
      <c r="BB81" s="1">
        <f>Economic!D81</f>
        <v>84.4</v>
      </c>
      <c r="BC81" s="1">
        <f>Economic!E81</f>
        <v>248</v>
      </c>
      <c r="BD81" s="1">
        <f>Economic!F81</f>
        <v>677384</v>
      </c>
      <c r="BE81" s="1">
        <f>Economic!G81</f>
        <v>6865.2</v>
      </c>
      <c r="BF81" s="1">
        <f>Economic!H81</f>
        <v>6949.2</v>
      </c>
      <c r="BG81" s="1">
        <f>Economic!I81</f>
        <v>82.3</v>
      </c>
      <c r="BH81" s="1">
        <v>80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1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>
        <v>31</v>
      </c>
      <c r="CB81">
        <v>20</v>
      </c>
      <c r="CC81" s="137">
        <f t="shared" si="31"/>
        <v>844707.8346506505</v>
      </c>
      <c r="CD81" s="137">
        <f t="shared" si="32"/>
        <v>346213.37744120747</v>
      </c>
      <c r="CE81" s="137">
        <f t="shared" si="33"/>
        <v>932915.62068640161</v>
      </c>
      <c r="CF81" s="1">
        <v>0</v>
      </c>
    </row>
    <row r="82" spans="1:84" x14ac:dyDescent="0.2">
      <c r="A82" s="3">
        <v>42248</v>
      </c>
      <c r="B82" s="4">
        <f t="shared" si="17"/>
        <v>2015</v>
      </c>
      <c r="C82" s="4">
        <f t="shared" si="18"/>
        <v>9</v>
      </c>
      <c r="D82" s="2">
        <v>24809548.609589469</v>
      </c>
      <c r="E82" s="12">
        <f>VLOOKUP('Monthly Data'!$B82,CDM!$P$4:$V$15,2,FALSE)/12</f>
        <v>767022.09689634817</v>
      </c>
      <c r="F82" s="12">
        <f t="shared" si="19"/>
        <v>25576570.706485815</v>
      </c>
      <c r="G82" s="12">
        <v>42706</v>
      </c>
      <c r="H82" s="2">
        <v>10122299.862264432</v>
      </c>
      <c r="I82" s="12">
        <f>VLOOKUP('Monthly Data'!$B82,CDM!$P$4:$V$15,3,FALSE)/12</f>
        <v>557485.13000534719</v>
      </c>
      <c r="J82" s="12">
        <f t="shared" si="20"/>
        <v>10679784.992269779</v>
      </c>
      <c r="K82" s="12">
        <v>4012</v>
      </c>
      <c r="L82" s="2">
        <v>27586014.300152719</v>
      </c>
      <c r="M82" s="12">
        <f>VLOOKUP('Monthly Data'!$B82,CDM!$P$4:$V$15,4,FALSE)/12</f>
        <v>1120254.8670313619</v>
      </c>
      <c r="N82" s="12">
        <f t="shared" si="21"/>
        <v>28706269.167184081</v>
      </c>
      <c r="O82" s="2">
        <v>69209.619829023839</v>
      </c>
      <c r="P82" s="12">
        <f>VLOOKUP('Monthly Data'!$B82,CDM!$P$21:$S$32,2,FALSE)/12</f>
        <v>1666.1941500341979</v>
      </c>
      <c r="Q82" s="12">
        <f t="shared" si="22"/>
        <v>70875.813979058032</v>
      </c>
      <c r="R82" s="12">
        <v>516</v>
      </c>
      <c r="S82" s="2">
        <v>601981.93548387091</v>
      </c>
      <c r="T82" s="12">
        <f>VLOOKUP('Monthly Data'!$B82,CDM!$P$4:$V$15,7,FALSE)/12</f>
        <v>6368.1512183333334</v>
      </c>
      <c r="U82" s="12">
        <f t="shared" si="23"/>
        <v>608350.08670220419</v>
      </c>
      <c r="V82" s="2">
        <v>1752.6036193063849</v>
      </c>
      <c r="W82" s="12">
        <f>VLOOKUP('Monthly Data'!$B82,CDM!$P$21:$S$32,4,FALSE)/12</f>
        <v>10.670510950000001</v>
      </c>
      <c r="X82" s="12">
        <f t="shared" si="24"/>
        <v>1763.274130256385</v>
      </c>
      <c r="Y82" s="11">
        <v>9733</v>
      </c>
      <c r="Z82" s="2">
        <v>35099.079399905087</v>
      </c>
      <c r="AA82" s="12">
        <f>VLOOKUP('Monthly Data'!$B82,CDM!$P$4:$V$15,6,FALSE)/12</f>
        <v>0</v>
      </c>
      <c r="AB82" s="12">
        <f t="shared" si="25"/>
        <v>35099.079399905087</v>
      </c>
      <c r="AC82" s="13">
        <v>97.32369578881206</v>
      </c>
      <c r="AD82" s="12">
        <f>VLOOKUP('Monthly Data'!$B82,CDM!$P$21:$S$32,3,FALSE)/12</f>
        <v>0</v>
      </c>
      <c r="AE82" s="12">
        <f t="shared" si="26"/>
        <v>97.32369578881206</v>
      </c>
      <c r="AF82" s="213">
        <v>402</v>
      </c>
      <c r="AG82" s="2">
        <v>102876.86668777041</v>
      </c>
      <c r="AH82" s="5">
        <v>322</v>
      </c>
      <c r="AI82" s="1">
        <f>Weather!C202</f>
        <v>87.8</v>
      </c>
      <c r="AJ82" s="1">
        <f>Weather!D202</f>
        <v>38.099999999999994</v>
      </c>
      <c r="AK82" s="1">
        <f>Weather!E202</f>
        <v>0</v>
      </c>
      <c r="AL82" s="1">
        <f>Weather!F202</f>
        <v>0</v>
      </c>
      <c r="AM82" s="1">
        <f t="shared" si="27"/>
        <v>7708.8399999999992</v>
      </c>
      <c r="AN82" s="126">
        <f t="shared" si="28"/>
        <v>1451.6099999999997</v>
      </c>
      <c r="AO82" s="1">
        <f>Weather!G202</f>
        <v>54.800000000000011</v>
      </c>
      <c r="AP82" s="1">
        <f>Weather!H202</f>
        <v>65.099999999999994</v>
      </c>
      <c r="AQ82" s="1">
        <f t="shared" si="29"/>
        <v>3003.0400000000013</v>
      </c>
      <c r="AR82" s="1">
        <f t="shared" si="30"/>
        <v>4238.0099999999993</v>
      </c>
      <c r="AS82" s="1">
        <f>Weather!I202</f>
        <v>6.2</v>
      </c>
      <c r="AT82" s="1">
        <f>Weather!J202</f>
        <v>196.50000000000003</v>
      </c>
      <c r="AU82" s="1">
        <f>Weather!K202</f>
        <v>14.899999999999999</v>
      </c>
      <c r="AV82" s="1">
        <f>Weather!L202</f>
        <v>145.19999999999996</v>
      </c>
      <c r="AW82" s="1">
        <f>Weather!M202</f>
        <v>30.999999999999996</v>
      </c>
      <c r="AX82" s="1">
        <f>Weather!N202</f>
        <v>101.29999999999998</v>
      </c>
      <c r="AY82" s="1">
        <f>Weather!O202</f>
        <v>15.5</v>
      </c>
      <c r="AZ82" s="1">
        <f>Weather!P202</f>
        <v>16.34333333333333</v>
      </c>
      <c r="BA82" s="1">
        <f>Economic!C82</f>
        <v>6994.9</v>
      </c>
      <c r="BB82" s="1">
        <f>Economic!D82</f>
        <v>82.3</v>
      </c>
      <c r="BC82" s="1">
        <f>Economic!E82</f>
        <v>248</v>
      </c>
      <c r="BD82" s="1">
        <f>Economic!F82</f>
        <v>677384</v>
      </c>
      <c r="BE82" s="1">
        <f>Economic!G82</f>
        <v>6865.2</v>
      </c>
      <c r="BF82" s="1">
        <f>Economic!H82</f>
        <v>6941.1</v>
      </c>
      <c r="BG82" s="1">
        <f>Economic!I82</f>
        <v>81</v>
      </c>
      <c r="BH82" s="1">
        <v>81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1</v>
      </c>
      <c r="BR82" s="1">
        <v>0</v>
      </c>
      <c r="BS82" s="1">
        <v>0</v>
      </c>
      <c r="BT82" s="1">
        <v>0</v>
      </c>
      <c r="BU82" s="1">
        <v>0</v>
      </c>
      <c r="BV82" s="1">
        <v>1</v>
      </c>
      <c r="BW82" s="1">
        <v>1</v>
      </c>
      <c r="BX82" s="1">
        <v>0</v>
      </c>
      <c r="BY82" s="1">
        <v>1</v>
      </c>
      <c r="BZ82" s="1">
        <v>1</v>
      </c>
      <c r="CA82">
        <v>30</v>
      </c>
      <c r="CB82">
        <v>21</v>
      </c>
      <c r="CC82" s="137">
        <f t="shared" si="31"/>
        <v>852552.35688286053</v>
      </c>
      <c r="CD82" s="137">
        <f t="shared" si="32"/>
        <v>337409.9954088144</v>
      </c>
      <c r="CE82" s="137">
        <f t="shared" si="33"/>
        <v>956875.63890613604</v>
      </c>
      <c r="CF82" s="1">
        <v>0</v>
      </c>
    </row>
    <row r="83" spans="1:84" x14ac:dyDescent="0.2">
      <c r="A83" s="3">
        <v>42278</v>
      </c>
      <c r="B83" s="4">
        <f t="shared" si="17"/>
        <v>2015</v>
      </c>
      <c r="C83" s="4">
        <f t="shared" si="18"/>
        <v>10</v>
      </c>
      <c r="D83" s="2">
        <v>27598891.626087241</v>
      </c>
      <c r="E83" s="12">
        <f>VLOOKUP('Monthly Data'!$B83,CDM!$P$4:$V$15,2,FALSE)/12</f>
        <v>767022.09689634817</v>
      </c>
      <c r="F83" s="12">
        <f t="shared" si="19"/>
        <v>28365913.722983588</v>
      </c>
      <c r="G83" s="12">
        <v>42746</v>
      </c>
      <c r="H83" s="2">
        <v>10607777.225119881</v>
      </c>
      <c r="I83" s="12">
        <f>VLOOKUP('Monthly Data'!$B83,CDM!$P$4:$V$15,3,FALSE)/12</f>
        <v>557485.13000534719</v>
      </c>
      <c r="J83" s="12">
        <f t="shared" si="20"/>
        <v>11165262.355125228</v>
      </c>
      <c r="K83" s="12">
        <v>4032</v>
      </c>
      <c r="L83" s="2">
        <v>28180179.325923011</v>
      </c>
      <c r="M83" s="12">
        <f>VLOOKUP('Monthly Data'!$B83,CDM!$P$4:$V$15,4,FALSE)/12</f>
        <v>1120254.8670313619</v>
      </c>
      <c r="N83" s="12">
        <f t="shared" si="21"/>
        <v>29300434.192954373</v>
      </c>
      <c r="O83" s="2">
        <v>70700.300400049149</v>
      </c>
      <c r="P83" s="12">
        <f>VLOOKUP('Monthly Data'!$B83,CDM!$P$21:$S$32,2,FALSE)/12</f>
        <v>1666.1941500341979</v>
      </c>
      <c r="Q83" s="12">
        <f t="shared" si="22"/>
        <v>72366.494550083342</v>
      </c>
      <c r="R83" s="12">
        <v>520</v>
      </c>
      <c r="S83" s="2">
        <v>711292.7039848197</v>
      </c>
      <c r="T83" s="12">
        <f>VLOOKUP('Monthly Data'!$B83,CDM!$P$4:$V$15,7,FALSE)/12</f>
        <v>6368.1512183333334</v>
      </c>
      <c r="U83" s="12">
        <f t="shared" si="23"/>
        <v>717660.85520315298</v>
      </c>
      <c r="V83" s="2">
        <v>1754.9445056775946</v>
      </c>
      <c r="W83" s="12">
        <f>VLOOKUP('Monthly Data'!$B83,CDM!$P$21:$S$32,4,FALSE)/12</f>
        <v>10.670510950000001</v>
      </c>
      <c r="X83" s="12">
        <f t="shared" si="24"/>
        <v>1765.6150166275947</v>
      </c>
      <c r="Y83" s="11">
        <v>9746</v>
      </c>
      <c r="Z83" s="2">
        <v>36271.205230075931</v>
      </c>
      <c r="AA83" s="12">
        <f>VLOOKUP('Monthly Data'!$B83,CDM!$P$4:$V$15,6,FALSE)/12</f>
        <v>0</v>
      </c>
      <c r="AB83" s="12">
        <f t="shared" si="25"/>
        <v>36271.205230075931</v>
      </c>
      <c r="AC83" s="13">
        <v>96.333123821495917</v>
      </c>
      <c r="AD83" s="12">
        <f>VLOOKUP('Monthly Data'!$B83,CDM!$P$21:$S$32,3,FALSE)/12</f>
        <v>0</v>
      </c>
      <c r="AE83" s="12">
        <f t="shared" si="26"/>
        <v>96.333123821495917</v>
      </c>
      <c r="AF83" s="213">
        <v>398</v>
      </c>
      <c r="AG83" s="2">
        <v>105923.76224403024</v>
      </c>
      <c r="AH83" s="5">
        <v>315</v>
      </c>
      <c r="AI83" s="1">
        <f>Weather!C203</f>
        <v>393.4</v>
      </c>
      <c r="AJ83" s="1">
        <f>Weather!D203</f>
        <v>0</v>
      </c>
      <c r="AK83" s="1">
        <f>Weather!E203</f>
        <v>0</v>
      </c>
      <c r="AL83" s="1">
        <f>Weather!F203</f>
        <v>2.7999999999999972</v>
      </c>
      <c r="AM83" s="1">
        <f t="shared" si="27"/>
        <v>154763.55999999997</v>
      </c>
      <c r="AN83" s="126">
        <f t="shared" si="28"/>
        <v>0</v>
      </c>
      <c r="AO83" s="1">
        <f>Weather!G203</f>
        <v>331.4</v>
      </c>
      <c r="AP83" s="1">
        <f>Weather!H203</f>
        <v>0</v>
      </c>
      <c r="AQ83" s="1">
        <f t="shared" si="29"/>
        <v>109825.95999999999</v>
      </c>
      <c r="AR83" s="1">
        <f t="shared" si="30"/>
        <v>0</v>
      </c>
      <c r="AS83" s="1">
        <f>Weather!I203</f>
        <v>153.70000000000002</v>
      </c>
      <c r="AT83" s="1">
        <f>Weather!J203</f>
        <v>8.3000000000000007</v>
      </c>
      <c r="AU83" s="1">
        <f>Weather!K203</f>
        <v>211.7</v>
      </c>
      <c r="AV83" s="1">
        <f>Weather!L203</f>
        <v>4.3000000000000007</v>
      </c>
      <c r="AW83" s="1">
        <f>Weather!M203</f>
        <v>269.8</v>
      </c>
      <c r="AX83" s="1">
        <f>Weather!N203</f>
        <v>0.40000000000000036</v>
      </c>
      <c r="AY83" s="1">
        <f>Weather!O203</f>
        <v>0</v>
      </c>
      <c r="AZ83" s="1">
        <f>Weather!P203</f>
        <v>5.3096774193548395</v>
      </c>
      <c r="BA83" s="1">
        <f>Economic!C83</f>
        <v>6969</v>
      </c>
      <c r="BB83" s="1">
        <f>Economic!D83</f>
        <v>81.5</v>
      </c>
      <c r="BC83" s="1">
        <f>Economic!E83</f>
        <v>248</v>
      </c>
      <c r="BD83" s="1">
        <f>Economic!F83</f>
        <v>677384</v>
      </c>
      <c r="BE83" s="1">
        <f>Economic!G83</f>
        <v>6865.2</v>
      </c>
      <c r="BF83" s="1">
        <f>Economic!H83</f>
        <v>6934.8</v>
      </c>
      <c r="BG83" s="1">
        <f>Economic!I83</f>
        <v>80.2</v>
      </c>
      <c r="BH83" s="1">
        <v>82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0</v>
      </c>
      <c r="BU83" s="1">
        <v>0</v>
      </c>
      <c r="BV83" s="1">
        <v>1</v>
      </c>
      <c r="BW83" s="1">
        <v>1</v>
      </c>
      <c r="BX83" s="1">
        <v>0</v>
      </c>
      <c r="BY83" s="1">
        <v>1</v>
      </c>
      <c r="BZ83" s="1">
        <v>1</v>
      </c>
      <c r="CA83">
        <v>31</v>
      </c>
      <c r="CB83">
        <v>21</v>
      </c>
      <c r="CC83" s="137">
        <f t="shared" si="31"/>
        <v>915029.47493495443</v>
      </c>
      <c r="CD83" s="137">
        <f t="shared" si="32"/>
        <v>342186.36210064136</v>
      </c>
      <c r="CE83" s="137">
        <f t="shared" si="33"/>
        <v>945175.2965469152</v>
      </c>
      <c r="CF83" s="1">
        <v>0</v>
      </c>
    </row>
    <row r="84" spans="1:84" x14ac:dyDescent="0.2">
      <c r="A84" s="3">
        <v>42309</v>
      </c>
      <c r="B84" s="4">
        <f t="shared" si="17"/>
        <v>2015</v>
      </c>
      <c r="C84" s="4">
        <f t="shared" si="18"/>
        <v>11</v>
      </c>
      <c r="D84" s="2">
        <v>30873804.899003249</v>
      </c>
      <c r="E84" s="12">
        <f>VLOOKUP('Monthly Data'!$B84,CDM!$P$4:$V$15,2,FALSE)/12</f>
        <v>767022.09689634817</v>
      </c>
      <c r="F84" s="12">
        <f t="shared" si="19"/>
        <v>31640826.995899595</v>
      </c>
      <c r="G84" s="12">
        <v>42746</v>
      </c>
      <c r="H84" s="2">
        <v>10915111.018168477</v>
      </c>
      <c r="I84" s="12">
        <f>VLOOKUP('Monthly Data'!$B84,CDM!$P$4:$V$15,3,FALSE)/12</f>
        <v>557485.13000534719</v>
      </c>
      <c r="J84" s="12">
        <f t="shared" si="20"/>
        <v>11472596.148173824</v>
      </c>
      <c r="K84" s="12">
        <v>4032</v>
      </c>
      <c r="L84" s="2">
        <v>29535179.096457187</v>
      </c>
      <c r="M84" s="12">
        <f>VLOOKUP('Monthly Data'!$B84,CDM!$P$4:$V$15,4,FALSE)/12</f>
        <v>1120254.8670313619</v>
      </c>
      <c r="N84" s="12">
        <f t="shared" si="21"/>
        <v>30655433.963488549</v>
      </c>
      <c r="O84" s="2">
        <v>74099.813572438317</v>
      </c>
      <c r="P84" s="12">
        <f>VLOOKUP('Monthly Data'!$B84,CDM!$P$21:$S$32,2,FALSE)/12</f>
        <v>1666.1941500341979</v>
      </c>
      <c r="Q84" s="12">
        <f t="shared" si="22"/>
        <v>75766.00772247251</v>
      </c>
      <c r="R84" s="12">
        <v>520</v>
      </c>
      <c r="S84" s="2">
        <v>765442.14421252371</v>
      </c>
      <c r="T84" s="12">
        <f>VLOOKUP('Monthly Data'!$B84,CDM!$P$4:$V$15,7,FALSE)/12</f>
        <v>6368.1512183333334</v>
      </c>
      <c r="U84" s="12">
        <f t="shared" si="23"/>
        <v>771810.29543085699</v>
      </c>
      <c r="V84" s="2">
        <v>1754.9445056775946</v>
      </c>
      <c r="W84" s="12">
        <f>VLOOKUP('Monthly Data'!$B84,CDM!$P$21:$S$32,4,FALSE)/12</f>
        <v>10.670510950000001</v>
      </c>
      <c r="X84" s="12">
        <f t="shared" si="24"/>
        <v>1765.6150166275947</v>
      </c>
      <c r="Y84" s="11">
        <v>9746</v>
      </c>
      <c r="Z84" s="2">
        <v>35099.079696394663</v>
      </c>
      <c r="AA84" s="12">
        <f>VLOOKUP('Monthly Data'!$B84,CDM!$P$4:$V$15,6,FALSE)/12</f>
        <v>0</v>
      </c>
      <c r="AB84" s="12">
        <f t="shared" si="25"/>
        <v>35099.079696394663</v>
      </c>
      <c r="AC84" s="13">
        <v>96.333123821495917</v>
      </c>
      <c r="AD84" s="12">
        <f>VLOOKUP('Monthly Data'!$B84,CDM!$P$21:$S$32,3,FALSE)/12</f>
        <v>0</v>
      </c>
      <c r="AE84" s="12">
        <f t="shared" si="26"/>
        <v>96.333123821495917</v>
      </c>
      <c r="AF84" s="213">
        <v>398</v>
      </c>
      <c r="AG84" s="2">
        <v>102104.4834714263</v>
      </c>
      <c r="AH84" s="5">
        <v>315</v>
      </c>
      <c r="AI84" s="1">
        <f>Weather!C204</f>
        <v>488.29999999999995</v>
      </c>
      <c r="AJ84" s="1">
        <f>Weather!D204</f>
        <v>0</v>
      </c>
      <c r="AK84" s="1">
        <f>Weather!E204</f>
        <v>5</v>
      </c>
      <c r="AL84" s="1">
        <f>Weather!F204</f>
        <v>48.9</v>
      </c>
      <c r="AM84" s="1">
        <f t="shared" si="27"/>
        <v>238436.88999999996</v>
      </c>
      <c r="AN84" s="126">
        <f t="shared" si="28"/>
        <v>0</v>
      </c>
      <c r="AO84" s="1">
        <f>Weather!G204</f>
        <v>428.29999999999995</v>
      </c>
      <c r="AP84" s="1">
        <f>Weather!H204</f>
        <v>0</v>
      </c>
      <c r="AQ84" s="1">
        <f t="shared" si="29"/>
        <v>183440.88999999996</v>
      </c>
      <c r="AR84" s="1">
        <f t="shared" si="30"/>
        <v>0</v>
      </c>
      <c r="AS84" s="1">
        <f>Weather!I204</f>
        <v>252</v>
      </c>
      <c r="AT84" s="1">
        <f>Weather!J204</f>
        <v>3.6999999999999993</v>
      </c>
      <c r="AU84" s="1">
        <f>Weather!K204</f>
        <v>308.89999999999992</v>
      </c>
      <c r="AV84" s="1">
        <f>Weather!L204</f>
        <v>0.59999999999999964</v>
      </c>
      <c r="AW84" s="1">
        <f>Weather!M204</f>
        <v>368.29999999999995</v>
      </c>
      <c r="AX84" s="1">
        <f>Weather!N204</f>
        <v>0</v>
      </c>
      <c r="AY84" s="1">
        <f>Weather!O204</f>
        <v>0</v>
      </c>
      <c r="AZ84" s="1">
        <f>Weather!P204</f>
        <v>1.723333333333334</v>
      </c>
      <c r="BA84" s="1">
        <f>Economic!C84</f>
        <v>6936.9</v>
      </c>
      <c r="BB84" s="1">
        <f>Economic!D84</f>
        <v>80.3</v>
      </c>
      <c r="BC84" s="1">
        <f>Economic!E84</f>
        <v>248</v>
      </c>
      <c r="BD84" s="1">
        <f>Economic!F84</f>
        <v>677384</v>
      </c>
      <c r="BE84" s="1">
        <f>Economic!G84</f>
        <v>6865.2</v>
      </c>
      <c r="BF84" s="1">
        <f>Economic!H84</f>
        <v>6928.3</v>
      </c>
      <c r="BG84" s="1">
        <f>Economic!I84</f>
        <v>79.3</v>
      </c>
      <c r="BH84" s="1">
        <v>83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1</v>
      </c>
      <c r="BT84" s="1">
        <v>0</v>
      </c>
      <c r="BU84" s="1">
        <v>0</v>
      </c>
      <c r="BV84" s="1">
        <v>1</v>
      </c>
      <c r="BW84" s="1">
        <v>1</v>
      </c>
      <c r="BX84" s="1">
        <v>0</v>
      </c>
      <c r="BY84" s="1">
        <v>0</v>
      </c>
      <c r="BZ84" s="1">
        <v>0</v>
      </c>
      <c r="CA84">
        <v>30</v>
      </c>
      <c r="CB84">
        <v>21</v>
      </c>
      <c r="CC84" s="137">
        <f t="shared" si="31"/>
        <v>1054694.2331966532</v>
      </c>
      <c r="CD84" s="137">
        <f t="shared" si="32"/>
        <v>363837.03393894923</v>
      </c>
      <c r="CE84" s="137">
        <f t="shared" si="33"/>
        <v>1021847.7987829517</v>
      </c>
      <c r="CF84" s="1">
        <v>0</v>
      </c>
    </row>
    <row r="85" spans="1:84" x14ac:dyDescent="0.2">
      <c r="A85" s="3">
        <v>42339</v>
      </c>
      <c r="B85" s="4">
        <f t="shared" si="17"/>
        <v>2015</v>
      </c>
      <c r="C85" s="4">
        <f t="shared" si="18"/>
        <v>12</v>
      </c>
      <c r="D85" s="2">
        <v>36217478.92820438</v>
      </c>
      <c r="E85" s="12">
        <f>VLOOKUP('Monthly Data'!$B85,CDM!$P$4:$V$15,2,FALSE)/12</f>
        <v>767022.09689634817</v>
      </c>
      <c r="F85" s="12">
        <f t="shared" si="19"/>
        <v>36984501.02510073</v>
      </c>
      <c r="G85" s="12">
        <v>42746</v>
      </c>
      <c r="H85" s="2">
        <v>12189773.504297856</v>
      </c>
      <c r="I85" s="12">
        <f>VLOOKUP('Monthly Data'!$B85,CDM!$P$4:$V$15,3,FALSE)/12</f>
        <v>557485.13000534719</v>
      </c>
      <c r="J85" s="12">
        <f t="shared" si="20"/>
        <v>12747258.634303203</v>
      </c>
      <c r="K85" s="12">
        <v>4032</v>
      </c>
      <c r="L85" s="2">
        <v>31672344.136065371</v>
      </c>
      <c r="M85" s="12">
        <f>VLOOKUP('Monthly Data'!$B85,CDM!$P$4:$V$15,4,FALSE)/12</f>
        <v>1120254.8670313619</v>
      </c>
      <c r="N85" s="12">
        <f t="shared" si="21"/>
        <v>32792599.003096733</v>
      </c>
      <c r="O85" s="2">
        <v>79461.674778402536</v>
      </c>
      <c r="P85" s="12">
        <f>VLOOKUP('Monthly Data'!$B85,CDM!$P$21:$S$32,2,FALSE)/12</f>
        <v>1666.1941500341979</v>
      </c>
      <c r="Q85" s="12">
        <f t="shared" si="22"/>
        <v>81127.868928436728</v>
      </c>
      <c r="R85" s="12">
        <v>520</v>
      </c>
      <c r="S85" s="2">
        <v>832919.84819734341</v>
      </c>
      <c r="T85" s="12">
        <f>VLOOKUP('Monthly Data'!$B85,CDM!$P$4:$V$15,7,FALSE)/12</f>
        <v>6368.1512183333334</v>
      </c>
      <c r="U85" s="12">
        <f t="shared" si="23"/>
        <v>839287.99941567669</v>
      </c>
      <c r="V85" s="2">
        <v>1754.9445056775946</v>
      </c>
      <c r="W85" s="12">
        <f>VLOOKUP('Monthly Data'!$B85,CDM!$P$21:$S$32,4,FALSE)/12</f>
        <v>10.670510950000001</v>
      </c>
      <c r="X85" s="12">
        <f t="shared" si="24"/>
        <v>1765.6150166275947</v>
      </c>
      <c r="Y85" s="11">
        <v>9746</v>
      </c>
      <c r="Z85" s="2">
        <v>36271.20493358637</v>
      </c>
      <c r="AA85" s="12">
        <f>VLOOKUP('Monthly Data'!$B85,CDM!$P$4:$V$15,6,FALSE)/12</f>
        <v>0</v>
      </c>
      <c r="AB85" s="12">
        <f t="shared" si="25"/>
        <v>36271.20493358637</v>
      </c>
      <c r="AC85" s="13">
        <v>96.333123821495917</v>
      </c>
      <c r="AD85" s="12">
        <f>VLOOKUP('Monthly Data'!$B85,CDM!$P$21:$S$32,3,FALSE)/12</f>
        <v>0</v>
      </c>
      <c r="AE85" s="12">
        <f t="shared" si="26"/>
        <v>96.333123821495917</v>
      </c>
      <c r="AF85" s="213">
        <v>398</v>
      </c>
      <c r="AG85" s="2">
        <v>104886.14546037436</v>
      </c>
      <c r="AH85" s="5">
        <v>315</v>
      </c>
      <c r="AI85" s="1">
        <f>Weather!C205</f>
        <v>599.1</v>
      </c>
      <c r="AJ85" s="1">
        <f>Weather!D205</f>
        <v>0</v>
      </c>
      <c r="AK85" s="1">
        <f>Weather!E205</f>
        <v>7</v>
      </c>
      <c r="AL85" s="1">
        <f>Weather!F205</f>
        <v>84.399999999999991</v>
      </c>
      <c r="AM85" s="1">
        <f t="shared" si="27"/>
        <v>358920.81000000006</v>
      </c>
      <c r="AN85" s="126">
        <f t="shared" si="28"/>
        <v>0</v>
      </c>
      <c r="AO85" s="1">
        <f>Weather!G205</f>
        <v>537.1</v>
      </c>
      <c r="AP85" s="1">
        <f>Weather!H205</f>
        <v>0</v>
      </c>
      <c r="AQ85" s="1">
        <f t="shared" si="29"/>
        <v>288476.41000000003</v>
      </c>
      <c r="AR85" s="1">
        <f t="shared" si="30"/>
        <v>0</v>
      </c>
      <c r="AS85" s="1">
        <f>Weather!I205</f>
        <v>351.09999999999997</v>
      </c>
      <c r="AT85" s="1">
        <f>Weather!J205</f>
        <v>0</v>
      </c>
      <c r="AU85" s="1">
        <f>Weather!K205</f>
        <v>413.09999999999991</v>
      </c>
      <c r="AV85" s="1">
        <f>Weather!L205</f>
        <v>0</v>
      </c>
      <c r="AW85" s="1">
        <f>Weather!M205</f>
        <v>475.09999999999991</v>
      </c>
      <c r="AX85" s="1">
        <f>Weather!N205</f>
        <v>0</v>
      </c>
      <c r="AY85" s="1">
        <f>Weather!O205</f>
        <v>0</v>
      </c>
      <c r="AZ85" s="1">
        <f>Weather!P205</f>
        <v>-1.3258064516129031</v>
      </c>
      <c r="BA85" s="1">
        <f>Economic!C85</f>
        <v>6948.2</v>
      </c>
      <c r="BB85" s="1">
        <f>Economic!D85</f>
        <v>79.8</v>
      </c>
      <c r="BC85" s="1">
        <f>Economic!E85</f>
        <v>248</v>
      </c>
      <c r="BD85" s="1">
        <f>Economic!F85</f>
        <v>677384</v>
      </c>
      <c r="BE85" s="1">
        <f>Economic!G85</f>
        <v>6865.2</v>
      </c>
      <c r="BF85" s="1">
        <f>Economic!H85</f>
        <v>6942.8</v>
      </c>
      <c r="BG85" s="1">
        <f>Economic!I85</f>
        <v>79</v>
      </c>
      <c r="BH85" s="1">
        <v>84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1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>
        <v>31</v>
      </c>
      <c r="CB85">
        <v>21</v>
      </c>
      <c r="CC85" s="137">
        <f t="shared" si="31"/>
        <v>1193048.4201645397</v>
      </c>
      <c r="CD85" s="137">
        <f t="shared" si="32"/>
        <v>393218.50013864052</v>
      </c>
      <c r="CE85" s="137">
        <f t="shared" si="33"/>
        <v>1057825.774293443</v>
      </c>
      <c r="CF85" s="1">
        <v>0</v>
      </c>
    </row>
    <row r="86" spans="1:84" x14ac:dyDescent="0.2">
      <c r="A86" s="3">
        <v>42370</v>
      </c>
      <c r="B86" s="4">
        <f t="shared" si="17"/>
        <v>2016</v>
      </c>
      <c r="C86" s="4">
        <f t="shared" si="18"/>
        <v>1</v>
      </c>
      <c r="D86" s="2">
        <v>40778117.276427858</v>
      </c>
      <c r="E86" s="12">
        <f>VLOOKUP('Monthly Data'!$B86,CDM!$P$4:$V$15,2,FALSE)/12</f>
        <v>1075457.4369445962</v>
      </c>
      <c r="F86" s="12">
        <f t="shared" si="19"/>
        <v>41853574.713372454</v>
      </c>
      <c r="G86" s="12">
        <v>42783</v>
      </c>
      <c r="H86" s="2">
        <v>13300720.562335251</v>
      </c>
      <c r="I86" s="12">
        <f>VLOOKUP('Monthly Data'!$B86,CDM!$P$4:$V$15,3,FALSE)/12</f>
        <v>626443.45700036746</v>
      </c>
      <c r="J86" s="12">
        <f t="shared" si="20"/>
        <v>13927164.019335618</v>
      </c>
      <c r="K86" s="12">
        <v>4055</v>
      </c>
      <c r="L86" s="2">
        <v>34463637.435847543</v>
      </c>
      <c r="M86" s="12">
        <f>VLOOKUP('Monthly Data'!$B86,CDM!$P$4:$V$15,4,FALSE)/12</f>
        <v>1496408.5735413188</v>
      </c>
      <c r="N86" s="12">
        <f t="shared" si="21"/>
        <v>35960046.009388864</v>
      </c>
      <c r="O86" s="2">
        <v>87992.458221885143</v>
      </c>
      <c r="P86" s="12">
        <f>VLOOKUP('Monthly Data'!$B86,CDM!$P$21:$S$32,2,FALSE)/12</f>
        <v>2320.3300188011876</v>
      </c>
      <c r="Q86" s="12">
        <f t="shared" si="22"/>
        <v>90312.788240686335</v>
      </c>
      <c r="R86" s="12">
        <v>498</v>
      </c>
      <c r="S86" s="2">
        <v>809287.85578747629</v>
      </c>
      <c r="T86" s="12">
        <f>VLOOKUP('Monthly Data'!$B86,CDM!$P$4:$V$15,7,FALSE)/12</f>
        <v>6368.1512183333334</v>
      </c>
      <c r="U86" s="12">
        <f t="shared" si="23"/>
        <v>815656.00700580957</v>
      </c>
      <c r="V86" s="2">
        <v>1744.7108369667437</v>
      </c>
      <c r="W86" s="12">
        <f>VLOOKUP('Monthly Data'!$B86,CDM!$P$21:$S$32,4,FALSE)/12</f>
        <v>10.670510950000001</v>
      </c>
      <c r="X86" s="12">
        <f t="shared" si="24"/>
        <v>1755.3813479167438</v>
      </c>
      <c r="Y86" s="11">
        <v>9743</v>
      </c>
      <c r="Z86" s="2">
        <v>36271.178051865936</v>
      </c>
      <c r="AA86" s="12">
        <f>VLOOKUP('Monthly Data'!$B86,CDM!$P$4:$V$15,6,FALSE)/12</f>
        <v>0</v>
      </c>
      <c r="AB86" s="12">
        <f t="shared" si="25"/>
        <v>36271.178051865936</v>
      </c>
      <c r="AC86" s="13">
        <v>91.124835351604005</v>
      </c>
      <c r="AD86" s="12">
        <f>VLOOKUP('Monthly Data'!$B86,CDM!$P$21:$S$32,3,FALSE)/12</f>
        <v>0</v>
      </c>
      <c r="AE86" s="12">
        <f t="shared" si="26"/>
        <v>91.124835351604005</v>
      </c>
      <c r="AF86" s="213">
        <v>398</v>
      </c>
      <c r="AG86" s="2">
        <v>104901.63826001009</v>
      </c>
      <c r="AH86" s="5">
        <v>316</v>
      </c>
      <c r="AI86" s="1">
        <f>Weather!C206</f>
        <v>884.60000000000014</v>
      </c>
      <c r="AJ86" s="1">
        <f>Weather!D206</f>
        <v>0</v>
      </c>
      <c r="AK86" s="1">
        <f>Weather!E206</f>
        <v>27</v>
      </c>
      <c r="AL86" s="1">
        <f>Weather!F206</f>
        <v>327.10000000000002</v>
      </c>
      <c r="AM86" s="1">
        <f t="shared" si="27"/>
        <v>782517.16000000027</v>
      </c>
      <c r="AN86" s="126">
        <f t="shared" si="28"/>
        <v>0</v>
      </c>
      <c r="AO86" s="1">
        <f>Weather!G206</f>
        <v>822.60000000000014</v>
      </c>
      <c r="AP86" s="1">
        <f>Weather!H206</f>
        <v>0</v>
      </c>
      <c r="AQ86" s="1">
        <f t="shared" si="29"/>
        <v>676670.76000000024</v>
      </c>
      <c r="AR86" s="1">
        <f t="shared" si="30"/>
        <v>0</v>
      </c>
      <c r="AS86" s="1">
        <f>Weather!I206</f>
        <v>636.6</v>
      </c>
      <c r="AT86" s="1">
        <f>Weather!J206</f>
        <v>0</v>
      </c>
      <c r="AU86" s="1">
        <f>Weather!K206</f>
        <v>698.60000000000014</v>
      </c>
      <c r="AV86" s="1">
        <f>Weather!L206</f>
        <v>0</v>
      </c>
      <c r="AW86" s="1">
        <f>Weather!M206</f>
        <v>760.60000000000014</v>
      </c>
      <c r="AX86" s="1">
        <f>Weather!N206</f>
        <v>0</v>
      </c>
      <c r="AY86" s="1">
        <f>Weather!O206</f>
        <v>0</v>
      </c>
      <c r="AZ86" s="1">
        <f>Weather!P206</f>
        <v>-10.535483870967745</v>
      </c>
      <c r="BA86" s="1">
        <f>Economic!C86</f>
        <v>6919.2</v>
      </c>
      <c r="BB86" s="1">
        <f>Economic!D86</f>
        <v>78.599999999999994</v>
      </c>
      <c r="BC86" s="1">
        <f>Economic!E86</f>
        <v>248</v>
      </c>
      <c r="BD86" s="1">
        <f>Economic!F86</f>
        <v>692620.80000000005</v>
      </c>
      <c r="BE86" s="1">
        <f>Economic!G86</f>
        <v>7053.7</v>
      </c>
      <c r="BF86" s="1">
        <f>Economic!H86</f>
        <v>6957.7</v>
      </c>
      <c r="BG86" s="1">
        <f>Economic!I86</f>
        <v>79</v>
      </c>
      <c r="BH86" s="1">
        <v>85</v>
      </c>
      <c r="BI86" s="1">
        <v>1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>
        <v>31</v>
      </c>
      <c r="CB86">
        <v>20</v>
      </c>
      <c r="CC86" s="137">
        <f t="shared" si="31"/>
        <v>1350115.3133345952</v>
      </c>
      <c r="CD86" s="137">
        <f t="shared" si="32"/>
        <v>429055.50201081455</v>
      </c>
      <c r="CE86" s="137">
        <f t="shared" si="33"/>
        <v>1160001.4841738343</v>
      </c>
      <c r="CF86" s="1">
        <v>0</v>
      </c>
    </row>
    <row r="87" spans="1:84" x14ac:dyDescent="0.2">
      <c r="A87" s="3">
        <v>42401</v>
      </c>
      <c r="B87" s="4">
        <f t="shared" si="17"/>
        <v>2016</v>
      </c>
      <c r="C87" s="4">
        <f t="shared" si="18"/>
        <v>2</v>
      </c>
      <c r="D87" s="2">
        <v>37652898.882360131</v>
      </c>
      <c r="E87" s="12">
        <f>VLOOKUP('Monthly Data'!$B87,CDM!$P$4:$V$15,2,FALSE)/12</f>
        <v>1075457.4369445962</v>
      </c>
      <c r="F87" s="12">
        <f t="shared" si="19"/>
        <v>38728356.319304727</v>
      </c>
      <c r="G87" s="12">
        <v>42783</v>
      </c>
      <c r="H87" s="2">
        <v>12517469.442093974</v>
      </c>
      <c r="I87" s="12">
        <f>VLOOKUP('Monthly Data'!$B87,CDM!$P$4:$V$15,3,FALSE)/12</f>
        <v>626443.45700036746</v>
      </c>
      <c r="J87" s="12">
        <f t="shared" si="20"/>
        <v>13143912.899094341</v>
      </c>
      <c r="K87" s="12">
        <v>4055</v>
      </c>
      <c r="L87" s="2">
        <v>31642636.084239524</v>
      </c>
      <c r="M87" s="12">
        <f>VLOOKUP('Monthly Data'!$B87,CDM!$P$4:$V$15,4,FALSE)/12</f>
        <v>1496408.5735413188</v>
      </c>
      <c r="N87" s="12">
        <f t="shared" si="21"/>
        <v>33139044.657780841</v>
      </c>
      <c r="O87" s="2">
        <v>80789.885828378698</v>
      </c>
      <c r="P87" s="12">
        <f>VLOOKUP('Monthly Data'!$B87,CDM!$P$21:$S$32,2,FALSE)/12</f>
        <v>2320.3300188011876</v>
      </c>
      <c r="Q87" s="12">
        <f t="shared" si="22"/>
        <v>83110.21584717989</v>
      </c>
      <c r="R87" s="12">
        <v>498</v>
      </c>
      <c r="S87" s="2">
        <v>691606.22390891844</v>
      </c>
      <c r="T87" s="12">
        <f>VLOOKUP('Monthly Data'!$B87,CDM!$P$4:$V$15,7,FALSE)/12</f>
        <v>6368.1512183333334</v>
      </c>
      <c r="U87" s="12">
        <f t="shared" si="23"/>
        <v>697974.37512725173</v>
      </c>
      <c r="V87" s="2">
        <v>1744.7108369667437</v>
      </c>
      <c r="W87" s="12">
        <f>VLOOKUP('Monthly Data'!$B87,CDM!$P$21:$S$32,4,FALSE)/12</f>
        <v>10.670510950000001</v>
      </c>
      <c r="X87" s="12">
        <f t="shared" si="24"/>
        <v>1755.3813479167438</v>
      </c>
      <c r="Y87" s="11">
        <v>9743</v>
      </c>
      <c r="Z87" s="2">
        <v>33927.031941808986</v>
      </c>
      <c r="AA87" s="12">
        <f>VLOOKUP('Monthly Data'!$B87,CDM!$P$4:$V$15,6,FALSE)/12</f>
        <v>0</v>
      </c>
      <c r="AB87" s="12">
        <f t="shared" si="25"/>
        <v>33927.031941808986</v>
      </c>
      <c r="AC87" s="13">
        <v>91.124835351604005</v>
      </c>
      <c r="AD87" s="12">
        <f>VLOOKUP('Monthly Data'!$B87,CDM!$P$21:$S$32,3,FALSE)/12</f>
        <v>0</v>
      </c>
      <c r="AE87" s="12">
        <f t="shared" si="26"/>
        <v>91.124835351604005</v>
      </c>
      <c r="AF87" s="213">
        <v>398</v>
      </c>
      <c r="AG87" s="2">
        <v>97967.363414284337</v>
      </c>
      <c r="AH87" s="5">
        <v>316</v>
      </c>
      <c r="AI87" s="1">
        <f>Weather!C207</f>
        <v>856.9</v>
      </c>
      <c r="AJ87" s="1">
        <f>Weather!D207</f>
        <v>0</v>
      </c>
      <c r="AK87" s="1">
        <f>Weather!E207</f>
        <v>24</v>
      </c>
      <c r="AL87" s="1">
        <f>Weather!F207</f>
        <v>336.00000000000006</v>
      </c>
      <c r="AM87" s="1">
        <f t="shared" si="27"/>
        <v>734277.61</v>
      </c>
      <c r="AN87" s="126">
        <f t="shared" si="28"/>
        <v>0</v>
      </c>
      <c r="AO87" s="1">
        <f>Weather!G207</f>
        <v>798.90000000000009</v>
      </c>
      <c r="AP87" s="1">
        <f>Weather!H207</f>
        <v>0</v>
      </c>
      <c r="AQ87" s="1">
        <f t="shared" si="29"/>
        <v>638241.2100000002</v>
      </c>
      <c r="AR87" s="1">
        <f t="shared" si="30"/>
        <v>0</v>
      </c>
      <c r="AS87" s="1">
        <f>Weather!I207</f>
        <v>624.9</v>
      </c>
      <c r="AT87" s="1">
        <f>Weather!J207</f>
        <v>0</v>
      </c>
      <c r="AU87" s="1">
        <f>Weather!K207</f>
        <v>682.9</v>
      </c>
      <c r="AV87" s="1">
        <f>Weather!L207</f>
        <v>0</v>
      </c>
      <c r="AW87" s="1">
        <f>Weather!M207</f>
        <v>740.9</v>
      </c>
      <c r="AX87" s="1">
        <f>Weather!N207</f>
        <v>0</v>
      </c>
      <c r="AY87" s="1">
        <f>Weather!O207</f>
        <v>0</v>
      </c>
      <c r="AZ87" s="1">
        <f>Weather!P207</f>
        <v>-11.548275862068969</v>
      </c>
      <c r="BA87" s="1">
        <f>Economic!C87</f>
        <v>6896.8</v>
      </c>
      <c r="BB87" s="1">
        <f>Economic!D87</f>
        <v>78.599999999999994</v>
      </c>
      <c r="BC87" s="1">
        <f>Economic!E87</f>
        <v>248</v>
      </c>
      <c r="BD87" s="1">
        <f>Economic!F87</f>
        <v>692620.80000000005</v>
      </c>
      <c r="BE87" s="1">
        <f>Economic!G87</f>
        <v>7053.7</v>
      </c>
      <c r="BF87" s="1">
        <f>Economic!H87</f>
        <v>6970.6</v>
      </c>
      <c r="BG87" s="1">
        <f>Economic!I87</f>
        <v>79.900000000000006</v>
      </c>
      <c r="BH87" s="1">
        <v>86</v>
      </c>
      <c r="BI87" s="1">
        <v>0</v>
      </c>
      <c r="BJ87" s="1">
        <v>1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>
        <v>29</v>
      </c>
      <c r="CB87">
        <v>20</v>
      </c>
      <c r="CC87" s="137">
        <f t="shared" si="31"/>
        <v>1335460.5627346458</v>
      </c>
      <c r="CD87" s="137">
        <f t="shared" si="32"/>
        <v>431636.87731358531</v>
      </c>
      <c r="CE87" s="137">
        <f t="shared" si="33"/>
        <v>1142725.6778545117</v>
      </c>
      <c r="CF87" s="1">
        <v>0</v>
      </c>
    </row>
    <row r="88" spans="1:84" x14ac:dyDescent="0.2">
      <c r="A88" s="3">
        <v>42430</v>
      </c>
      <c r="B88" s="4">
        <f t="shared" si="17"/>
        <v>2016</v>
      </c>
      <c r="C88" s="4">
        <f t="shared" si="18"/>
        <v>3</v>
      </c>
      <c r="D88" s="2">
        <v>35688324.077527039</v>
      </c>
      <c r="E88" s="12">
        <f>VLOOKUP('Monthly Data'!$B88,CDM!$P$4:$V$15,2,FALSE)/12</f>
        <v>1075457.4369445962</v>
      </c>
      <c r="F88" s="12">
        <f t="shared" si="19"/>
        <v>36763781.514471635</v>
      </c>
      <c r="G88" s="12">
        <v>42783</v>
      </c>
      <c r="H88" s="2">
        <v>12554949.054209501</v>
      </c>
      <c r="I88" s="12">
        <f>VLOOKUP('Monthly Data'!$B88,CDM!$P$4:$V$15,3,FALSE)/12</f>
        <v>626443.45700036746</v>
      </c>
      <c r="J88" s="12">
        <f t="shared" si="20"/>
        <v>13181392.511209868</v>
      </c>
      <c r="K88" s="12">
        <v>4055</v>
      </c>
      <c r="L88" s="2">
        <v>31545143.069663849</v>
      </c>
      <c r="M88" s="12">
        <f>VLOOKUP('Monthly Data'!$B88,CDM!$P$4:$V$15,4,FALSE)/12</f>
        <v>1496408.5735413188</v>
      </c>
      <c r="N88" s="12">
        <f t="shared" si="21"/>
        <v>33041551.643205166</v>
      </c>
      <c r="O88" s="2">
        <v>80540.966948938192</v>
      </c>
      <c r="P88" s="12">
        <f>VLOOKUP('Monthly Data'!$B88,CDM!$P$21:$S$32,2,FALSE)/12</f>
        <v>2320.3300188011876</v>
      </c>
      <c r="Q88" s="12">
        <f t="shared" si="22"/>
        <v>82861.296967739385</v>
      </c>
      <c r="R88" s="12">
        <v>498</v>
      </c>
      <c r="S88" s="2">
        <v>651198.43453510432</v>
      </c>
      <c r="T88" s="12">
        <f>VLOOKUP('Monthly Data'!$B88,CDM!$P$4:$V$15,7,FALSE)/12</f>
        <v>6368.1512183333334</v>
      </c>
      <c r="U88" s="12">
        <f t="shared" si="23"/>
        <v>657566.5857534376</v>
      </c>
      <c r="V88" s="2">
        <v>1744.7108369667437</v>
      </c>
      <c r="W88" s="12">
        <f>VLOOKUP('Monthly Data'!$B88,CDM!$P$21:$S$32,4,FALSE)/12</f>
        <v>10.670510950000001</v>
      </c>
      <c r="X88" s="12">
        <f t="shared" si="24"/>
        <v>1755.3813479167438</v>
      </c>
      <c r="Y88" s="11">
        <v>9743</v>
      </c>
      <c r="Z88" s="2">
        <v>36271.178051865936</v>
      </c>
      <c r="AA88" s="12">
        <f>VLOOKUP('Monthly Data'!$B88,CDM!$P$4:$V$15,6,FALSE)/12</f>
        <v>0</v>
      </c>
      <c r="AB88" s="12">
        <f t="shared" si="25"/>
        <v>36271.178051865936</v>
      </c>
      <c r="AC88" s="13">
        <v>91.124835351604005</v>
      </c>
      <c r="AD88" s="12">
        <f>VLOOKUP('Monthly Data'!$B88,CDM!$P$21:$S$32,3,FALSE)/12</f>
        <v>0</v>
      </c>
      <c r="AE88" s="12">
        <f t="shared" si="26"/>
        <v>91.124835351604005</v>
      </c>
      <c r="AF88" s="213">
        <v>398</v>
      </c>
      <c r="AG88" s="2">
        <v>104578.07430779646</v>
      </c>
      <c r="AH88" s="5">
        <v>316</v>
      </c>
      <c r="AI88" s="1">
        <f>Weather!C208</f>
        <v>659.40000000000009</v>
      </c>
      <c r="AJ88" s="1">
        <f>Weather!D208</f>
        <v>0</v>
      </c>
      <c r="AK88" s="1">
        <f>Weather!E208</f>
        <v>13</v>
      </c>
      <c r="AL88" s="1">
        <f>Weather!F208</f>
        <v>126.79999999999998</v>
      </c>
      <c r="AM88" s="1">
        <f t="shared" si="27"/>
        <v>434808.3600000001</v>
      </c>
      <c r="AN88" s="126">
        <f t="shared" si="28"/>
        <v>0</v>
      </c>
      <c r="AO88" s="1">
        <f>Weather!G208</f>
        <v>597.40000000000009</v>
      </c>
      <c r="AP88" s="1">
        <f>Weather!H208</f>
        <v>0</v>
      </c>
      <c r="AQ88" s="1">
        <f t="shared" si="29"/>
        <v>356886.76000000013</v>
      </c>
      <c r="AR88" s="1">
        <f t="shared" si="30"/>
        <v>0</v>
      </c>
      <c r="AS88" s="1">
        <f>Weather!I208</f>
        <v>411.40000000000009</v>
      </c>
      <c r="AT88" s="1">
        <f>Weather!J208</f>
        <v>0</v>
      </c>
      <c r="AU88" s="1">
        <f>Weather!K208</f>
        <v>473.40000000000009</v>
      </c>
      <c r="AV88" s="1">
        <f>Weather!L208</f>
        <v>0</v>
      </c>
      <c r="AW88" s="1">
        <f>Weather!M208</f>
        <v>535.40000000000009</v>
      </c>
      <c r="AX88" s="1">
        <f>Weather!N208</f>
        <v>0</v>
      </c>
      <c r="AY88" s="1">
        <f>Weather!O208</f>
        <v>0</v>
      </c>
      <c r="AZ88" s="1">
        <f>Weather!P208</f>
        <v>-3.2709677419354835</v>
      </c>
      <c r="BA88" s="1">
        <f>Economic!C88</f>
        <v>6872.4</v>
      </c>
      <c r="BB88" s="1">
        <f>Economic!D88</f>
        <v>78.8</v>
      </c>
      <c r="BC88" s="1">
        <f>Economic!E88</f>
        <v>248</v>
      </c>
      <c r="BD88" s="1">
        <f>Economic!F88</f>
        <v>692620.80000000005</v>
      </c>
      <c r="BE88" s="1">
        <f>Economic!G88</f>
        <v>7053.7</v>
      </c>
      <c r="BF88" s="1">
        <f>Economic!H88</f>
        <v>6978.1</v>
      </c>
      <c r="BG88" s="1">
        <f>Economic!I88</f>
        <v>80.7</v>
      </c>
      <c r="BH88" s="1">
        <v>87</v>
      </c>
      <c r="BI88" s="1">
        <v>0</v>
      </c>
      <c r="BJ88" s="1">
        <v>0</v>
      </c>
      <c r="BK88" s="1">
        <v>1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1</v>
      </c>
      <c r="BV88" s="1">
        <v>0</v>
      </c>
      <c r="BW88" s="1">
        <v>1</v>
      </c>
      <c r="BX88" s="1">
        <v>0</v>
      </c>
      <c r="BY88" s="1">
        <v>0</v>
      </c>
      <c r="BZ88" s="1">
        <v>0</v>
      </c>
      <c r="CA88">
        <v>31</v>
      </c>
      <c r="CB88">
        <v>21</v>
      </c>
      <c r="CC88" s="137">
        <f t="shared" si="31"/>
        <v>1185928.4359506979</v>
      </c>
      <c r="CD88" s="137">
        <f t="shared" si="32"/>
        <v>404998.35658740322</v>
      </c>
      <c r="CE88" s="137">
        <f t="shared" si="33"/>
        <v>1065856.5046195216</v>
      </c>
      <c r="CF88" s="1">
        <v>0</v>
      </c>
    </row>
    <row r="89" spans="1:84" x14ac:dyDescent="0.2">
      <c r="A89" s="3">
        <v>42461</v>
      </c>
      <c r="B89" s="4">
        <f t="shared" si="17"/>
        <v>2016</v>
      </c>
      <c r="C89" s="4">
        <f t="shared" si="18"/>
        <v>4</v>
      </c>
      <c r="D89" s="2">
        <v>29828586.608667668</v>
      </c>
      <c r="E89" s="12">
        <f>VLOOKUP('Monthly Data'!$B89,CDM!$P$4:$V$15,2,FALSE)/12</f>
        <v>1075457.4369445962</v>
      </c>
      <c r="F89" s="12">
        <f t="shared" si="19"/>
        <v>30904044.045612264</v>
      </c>
      <c r="G89" s="12">
        <v>42795</v>
      </c>
      <c r="H89" s="2">
        <v>11114912.315917607</v>
      </c>
      <c r="I89" s="12">
        <f>VLOOKUP('Monthly Data'!$B89,CDM!$P$4:$V$15,3,FALSE)/12</f>
        <v>626443.45700036746</v>
      </c>
      <c r="J89" s="12">
        <f t="shared" si="20"/>
        <v>11741355.772917975</v>
      </c>
      <c r="K89" s="12">
        <v>4048</v>
      </c>
      <c r="L89" s="2">
        <v>28057902.761508156</v>
      </c>
      <c r="M89" s="12">
        <f>VLOOKUP('Monthly Data'!$B89,CDM!$P$4:$V$15,4,FALSE)/12</f>
        <v>1496408.5735413188</v>
      </c>
      <c r="N89" s="12">
        <f t="shared" si="21"/>
        <v>29554311.335049473</v>
      </c>
      <c r="O89" s="2">
        <v>71637.355201737897</v>
      </c>
      <c r="P89" s="12">
        <f>VLOOKUP('Monthly Data'!$B89,CDM!$P$21:$S$32,2,FALSE)/12</f>
        <v>2320.3300188011876</v>
      </c>
      <c r="Q89" s="12">
        <f t="shared" si="22"/>
        <v>73957.68522053909</v>
      </c>
      <c r="R89" s="12">
        <v>508</v>
      </c>
      <c r="S89" s="2">
        <v>543312.32447817829</v>
      </c>
      <c r="T89" s="12">
        <f>VLOOKUP('Monthly Data'!$B89,CDM!$P$4:$V$15,7,FALSE)/12</f>
        <v>6368.1512183333334</v>
      </c>
      <c r="U89" s="12">
        <f t="shared" si="23"/>
        <v>549680.47569651157</v>
      </c>
      <c r="V89" s="2">
        <v>1744.7108369667437</v>
      </c>
      <c r="W89" s="12">
        <f>VLOOKUP('Monthly Data'!$B89,CDM!$P$21:$S$32,4,FALSE)/12</f>
        <v>10.670510950000001</v>
      </c>
      <c r="X89" s="12">
        <f t="shared" si="24"/>
        <v>1755.3813479167438</v>
      </c>
      <c r="Y89" s="11">
        <v>9743</v>
      </c>
      <c r="Z89" s="2">
        <v>35165.656230234039</v>
      </c>
      <c r="AA89" s="12">
        <f>VLOOKUP('Monthly Data'!$B89,CDM!$P$4:$V$15,6,FALSE)/12</f>
        <v>0</v>
      </c>
      <c r="AB89" s="12">
        <f t="shared" si="25"/>
        <v>35165.656230234039</v>
      </c>
      <c r="AC89" s="13">
        <v>90.437964733375821</v>
      </c>
      <c r="AD89" s="12">
        <f>VLOOKUP('Monthly Data'!$B89,CDM!$P$21:$S$32,3,FALSE)/12</f>
        <v>0</v>
      </c>
      <c r="AE89" s="12">
        <f t="shared" si="26"/>
        <v>90.437964733375821</v>
      </c>
      <c r="AF89" s="213">
        <v>403</v>
      </c>
      <c r="AG89" s="2">
        <v>101086.94466753547</v>
      </c>
      <c r="AH89" s="5">
        <v>312</v>
      </c>
      <c r="AI89" s="1">
        <f>Weather!C209</f>
        <v>542.9</v>
      </c>
      <c r="AJ89" s="1">
        <f>Weather!D209</f>
        <v>0</v>
      </c>
      <c r="AK89" s="1">
        <f>Weather!E209</f>
        <v>11</v>
      </c>
      <c r="AL89" s="1">
        <f>Weather!F209</f>
        <v>82.199999999999989</v>
      </c>
      <c r="AM89" s="1">
        <f t="shared" si="27"/>
        <v>294740.40999999997</v>
      </c>
      <c r="AN89" s="126">
        <f t="shared" si="28"/>
        <v>0</v>
      </c>
      <c r="AO89" s="1">
        <f>Weather!G209</f>
        <v>482.89999999999992</v>
      </c>
      <c r="AP89" s="1">
        <f>Weather!H209</f>
        <v>0</v>
      </c>
      <c r="AQ89" s="1">
        <f t="shared" si="29"/>
        <v>233192.40999999992</v>
      </c>
      <c r="AR89" s="1">
        <f t="shared" si="30"/>
        <v>0</v>
      </c>
      <c r="AS89" s="1">
        <f>Weather!I209</f>
        <v>304.20000000000005</v>
      </c>
      <c r="AT89" s="1">
        <f>Weather!J209</f>
        <v>1.3000000000000007</v>
      </c>
      <c r="AU89" s="1">
        <f>Weather!K209</f>
        <v>362.9</v>
      </c>
      <c r="AV89" s="1">
        <f>Weather!L209</f>
        <v>0</v>
      </c>
      <c r="AW89" s="1">
        <f>Weather!M209</f>
        <v>422.9</v>
      </c>
      <c r="AX89" s="1">
        <f>Weather!N209</f>
        <v>0</v>
      </c>
      <c r="AY89" s="1">
        <f>Weather!O209</f>
        <v>0</v>
      </c>
      <c r="AZ89" s="1">
        <f>Weather!P209</f>
        <v>-9.6666666666667067E-2</v>
      </c>
      <c r="BA89" s="1">
        <f>Economic!C89</f>
        <v>6890.3</v>
      </c>
      <c r="BB89" s="1">
        <f>Economic!D89</f>
        <v>79.599999999999994</v>
      </c>
      <c r="BC89" s="1">
        <f>Economic!E89</f>
        <v>248</v>
      </c>
      <c r="BD89" s="1">
        <f>Economic!F89</f>
        <v>692620.80000000005</v>
      </c>
      <c r="BE89" s="1">
        <f>Economic!G89</f>
        <v>7053.7</v>
      </c>
      <c r="BF89" s="1">
        <f>Economic!H89</f>
        <v>6981.8</v>
      </c>
      <c r="BG89" s="1">
        <f>Economic!I89</f>
        <v>81.5</v>
      </c>
      <c r="BH89" s="1">
        <v>88</v>
      </c>
      <c r="BI89" s="1">
        <v>0</v>
      </c>
      <c r="BJ89" s="1">
        <v>0</v>
      </c>
      <c r="BK89" s="1">
        <v>0</v>
      </c>
      <c r="BL89" s="1">
        <v>1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1</v>
      </c>
      <c r="BV89" s="1">
        <v>0</v>
      </c>
      <c r="BW89" s="1">
        <v>1</v>
      </c>
      <c r="BX89" s="1">
        <v>1</v>
      </c>
      <c r="BY89" s="1">
        <v>0</v>
      </c>
      <c r="BZ89" s="1">
        <v>1</v>
      </c>
      <c r="CA89">
        <v>30</v>
      </c>
      <c r="CB89">
        <v>21</v>
      </c>
      <c r="CC89" s="137">
        <f t="shared" si="31"/>
        <v>1030134.8015204088</v>
      </c>
      <c r="CD89" s="137">
        <f t="shared" si="32"/>
        <v>370497.07719725359</v>
      </c>
      <c r="CE89" s="137">
        <f t="shared" si="33"/>
        <v>985143.71116831573</v>
      </c>
      <c r="CF89" s="1">
        <v>0</v>
      </c>
    </row>
    <row r="90" spans="1:84" x14ac:dyDescent="0.2">
      <c r="A90" s="3">
        <v>42491</v>
      </c>
      <c r="B90" s="4">
        <f t="shared" si="17"/>
        <v>2016</v>
      </c>
      <c r="C90" s="4">
        <f t="shared" si="18"/>
        <v>5</v>
      </c>
      <c r="D90" s="2">
        <v>25352577.294581693</v>
      </c>
      <c r="E90" s="12">
        <f>VLOOKUP('Monthly Data'!$B90,CDM!$P$4:$V$15,2,FALSE)/12</f>
        <v>1075457.4369445962</v>
      </c>
      <c r="F90" s="12">
        <f t="shared" si="19"/>
        <v>26428034.731526289</v>
      </c>
      <c r="G90" s="12">
        <v>42795</v>
      </c>
      <c r="H90" s="2">
        <v>10493927.499558283</v>
      </c>
      <c r="I90" s="12">
        <f>VLOOKUP('Monthly Data'!$B90,CDM!$P$4:$V$15,3,FALSE)/12</f>
        <v>626443.45700036746</v>
      </c>
      <c r="J90" s="12">
        <f t="shared" si="20"/>
        <v>11120370.95655865</v>
      </c>
      <c r="K90" s="12">
        <v>4048</v>
      </c>
      <c r="L90" s="2">
        <v>26463366.651918966</v>
      </c>
      <c r="M90" s="12">
        <f>VLOOKUP('Monthly Data'!$B90,CDM!$P$4:$V$15,4,FALSE)/12</f>
        <v>1496408.5735413188</v>
      </c>
      <c r="N90" s="12">
        <f t="shared" si="21"/>
        <v>27959775.225460283</v>
      </c>
      <c r="O90" s="2">
        <v>67566.190274138789</v>
      </c>
      <c r="P90" s="12">
        <f>VLOOKUP('Monthly Data'!$B90,CDM!$P$21:$S$32,2,FALSE)/12</f>
        <v>2320.3300188011876</v>
      </c>
      <c r="Q90" s="12">
        <f t="shared" si="22"/>
        <v>69886.520292939982</v>
      </c>
      <c r="R90" s="12">
        <v>508</v>
      </c>
      <c r="S90" s="2">
        <v>484418.74762808345</v>
      </c>
      <c r="T90" s="12">
        <f>VLOOKUP('Monthly Data'!$B90,CDM!$P$4:$V$15,7,FALSE)/12</f>
        <v>6368.1512183333334</v>
      </c>
      <c r="U90" s="12">
        <f t="shared" si="23"/>
        <v>490786.89884641679</v>
      </c>
      <c r="V90" s="2">
        <v>1744.7108369667437</v>
      </c>
      <c r="W90" s="12">
        <f>VLOOKUP('Monthly Data'!$B90,CDM!$P$21:$S$32,4,FALSE)/12</f>
        <v>10.670510950000001</v>
      </c>
      <c r="X90" s="12">
        <f t="shared" si="24"/>
        <v>1755.3813479167438</v>
      </c>
      <c r="Y90" s="11">
        <v>9743</v>
      </c>
      <c r="Z90" s="2">
        <v>36402.164769133487</v>
      </c>
      <c r="AA90" s="12">
        <f>VLOOKUP('Monthly Data'!$B90,CDM!$P$4:$V$15,6,FALSE)/12</f>
        <v>0</v>
      </c>
      <c r="AB90" s="12">
        <f t="shared" si="25"/>
        <v>36402.164769133487</v>
      </c>
      <c r="AC90" s="13">
        <v>90.437964733375821</v>
      </c>
      <c r="AD90" s="12">
        <f>VLOOKUP('Monthly Data'!$B90,CDM!$P$21:$S$32,3,FALSE)/12</f>
        <v>0</v>
      </c>
      <c r="AE90" s="12">
        <f t="shared" si="26"/>
        <v>90.437964733375821</v>
      </c>
      <c r="AF90" s="213">
        <v>403</v>
      </c>
      <c r="AG90" s="2">
        <v>104456.52824386601</v>
      </c>
      <c r="AH90" s="5">
        <v>312</v>
      </c>
      <c r="AI90" s="1">
        <f>Weather!C210</f>
        <v>190.1</v>
      </c>
      <c r="AJ90" s="1">
        <f>Weather!D210</f>
        <v>12.6</v>
      </c>
      <c r="AK90" s="1">
        <f>Weather!E210</f>
        <v>0</v>
      </c>
      <c r="AL90" s="1">
        <f>Weather!F210</f>
        <v>0</v>
      </c>
      <c r="AM90" s="1">
        <f t="shared" si="27"/>
        <v>36138.009999999995</v>
      </c>
      <c r="AN90" s="126">
        <f t="shared" si="28"/>
        <v>158.76</v>
      </c>
      <c r="AO90" s="1">
        <f>Weather!G210</f>
        <v>138.10000000000002</v>
      </c>
      <c r="AP90" s="1">
        <f>Weather!H210</f>
        <v>22.6</v>
      </c>
      <c r="AQ90" s="1">
        <f t="shared" si="29"/>
        <v>19071.610000000008</v>
      </c>
      <c r="AR90" s="1">
        <f t="shared" si="30"/>
        <v>510.76000000000005</v>
      </c>
      <c r="AS90" s="1">
        <f>Weather!I210</f>
        <v>41</v>
      </c>
      <c r="AT90" s="1">
        <f>Weather!J210</f>
        <v>111.50000000000001</v>
      </c>
      <c r="AU90" s="1">
        <f>Weather!K210</f>
        <v>65.099999999999994</v>
      </c>
      <c r="AV90" s="1">
        <f>Weather!L210</f>
        <v>73.600000000000009</v>
      </c>
      <c r="AW90" s="1">
        <f>Weather!M210</f>
        <v>95.600000000000009</v>
      </c>
      <c r="AX90" s="1">
        <f>Weather!N210</f>
        <v>42.100000000000009</v>
      </c>
      <c r="AY90" s="1">
        <f>Weather!O210</f>
        <v>5.6000000000000014</v>
      </c>
      <c r="AZ90" s="1">
        <f>Weather!P210</f>
        <v>12.274193548387096</v>
      </c>
      <c r="BA90" s="1">
        <f>Economic!C90</f>
        <v>6962.5</v>
      </c>
      <c r="BB90" s="1">
        <f>Economic!D90</f>
        <v>80.099999999999994</v>
      </c>
      <c r="BC90" s="1">
        <f>Economic!E90</f>
        <v>248</v>
      </c>
      <c r="BD90" s="1">
        <f>Economic!F90</f>
        <v>692620.80000000005</v>
      </c>
      <c r="BE90" s="1">
        <f>Economic!G90</f>
        <v>7053.7</v>
      </c>
      <c r="BF90" s="1">
        <f>Economic!H90</f>
        <v>6994.4</v>
      </c>
      <c r="BG90" s="1">
        <f>Economic!I90</f>
        <v>81.400000000000006</v>
      </c>
      <c r="BH90" s="1">
        <v>89</v>
      </c>
      <c r="BI90" s="1">
        <v>0</v>
      </c>
      <c r="BJ90" s="1">
        <v>0</v>
      </c>
      <c r="BK90" s="1">
        <v>0</v>
      </c>
      <c r="BL90" s="1">
        <v>0</v>
      </c>
      <c r="BM90" s="1">
        <v>1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1</v>
      </c>
      <c r="BV90" s="1">
        <v>0</v>
      </c>
      <c r="BW90" s="1">
        <v>1</v>
      </c>
      <c r="BX90" s="1">
        <v>1</v>
      </c>
      <c r="BY90" s="1">
        <v>0</v>
      </c>
      <c r="BZ90" s="1">
        <v>1</v>
      </c>
      <c r="CA90">
        <v>31</v>
      </c>
      <c r="CB90">
        <v>21</v>
      </c>
      <c r="CC90" s="137">
        <f t="shared" si="31"/>
        <v>852517.24940407381</v>
      </c>
      <c r="CD90" s="137">
        <f t="shared" si="32"/>
        <v>338513.79030833172</v>
      </c>
      <c r="CE90" s="137">
        <f t="shared" si="33"/>
        <v>901928.23307936394</v>
      </c>
      <c r="CF90" s="1">
        <v>0</v>
      </c>
    </row>
    <row r="91" spans="1:84" x14ac:dyDescent="0.2">
      <c r="A91" s="3">
        <v>42522</v>
      </c>
      <c r="B91" s="4">
        <f t="shared" si="17"/>
        <v>2016</v>
      </c>
      <c r="C91" s="4">
        <f t="shared" si="18"/>
        <v>6</v>
      </c>
      <c r="D91" s="2">
        <v>24398256.259960722</v>
      </c>
      <c r="E91" s="12">
        <f>VLOOKUP('Monthly Data'!$B91,CDM!$P$4:$V$15,2,FALSE)/12</f>
        <v>1075457.4369445962</v>
      </c>
      <c r="F91" s="12">
        <f t="shared" si="19"/>
        <v>25473713.696905319</v>
      </c>
      <c r="G91" s="12">
        <v>42795</v>
      </c>
      <c r="H91" s="2">
        <v>10262584.004443824</v>
      </c>
      <c r="I91" s="12">
        <f>VLOOKUP('Monthly Data'!$B91,CDM!$P$4:$V$15,3,FALSE)/12</f>
        <v>626443.45700036746</v>
      </c>
      <c r="J91" s="12">
        <f t="shared" si="20"/>
        <v>10889027.461444192</v>
      </c>
      <c r="K91" s="12">
        <v>4048</v>
      </c>
      <c r="L91" s="2">
        <v>26486150.076166298</v>
      </c>
      <c r="M91" s="12">
        <f>VLOOKUP('Monthly Data'!$B91,CDM!$P$4:$V$15,4,FALSE)/12</f>
        <v>1496408.5735413188</v>
      </c>
      <c r="N91" s="12">
        <f t="shared" si="21"/>
        <v>27982558.649707615</v>
      </c>
      <c r="O91" s="2">
        <v>67624.360846237192</v>
      </c>
      <c r="P91" s="12">
        <f>VLOOKUP('Monthly Data'!$B91,CDM!$P$21:$S$32,2,FALSE)/12</f>
        <v>2320.3300188011876</v>
      </c>
      <c r="Q91" s="12">
        <f t="shared" si="22"/>
        <v>69944.690865038385</v>
      </c>
      <c r="R91" s="12">
        <v>508</v>
      </c>
      <c r="S91" s="2">
        <v>431381.74573055026</v>
      </c>
      <c r="T91" s="12">
        <f>VLOOKUP('Monthly Data'!$B91,CDM!$P$4:$V$15,7,FALSE)/12</f>
        <v>6368.1512183333334</v>
      </c>
      <c r="U91" s="12">
        <f t="shared" si="23"/>
        <v>437749.8969488836</v>
      </c>
      <c r="V91" s="2">
        <v>1744.7108369667437</v>
      </c>
      <c r="W91" s="12">
        <f>VLOOKUP('Monthly Data'!$B91,CDM!$P$21:$S$32,4,FALSE)/12</f>
        <v>10.670510950000001</v>
      </c>
      <c r="X91" s="12">
        <f t="shared" si="24"/>
        <v>1755.3813479167438</v>
      </c>
      <c r="Y91" s="11">
        <v>9743</v>
      </c>
      <c r="Z91" s="2">
        <v>35432.060404807096</v>
      </c>
      <c r="AA91" s="12">
        <f>VLOOKUP('Monthly Data'!$B91,CDM!$P$4:$V$15,6,FALSE)/12</f>
        <v>0</v>
      </c>
      <c r="AB91" s="12">
        <f t="shared" si="25"/>
        <v>35432.060404807096</v>
      </c>
      <c r="AC91" s="13">
        <v>90.437964733375821</v>
      </c>
      <c r="AD91" s="12">
        <f>VLOOKUP('Monthly Data'!$B91,CDM!$P$21:$S$32,3,FALSE)/12</f>
        <v>0</v>
      </c>
      <c r="AE91" s="12">
        <f t="shared" si="26"/>
        <v>90.437964733375821</v>
      </c>
      <c r="AF91" s="213">
        <v>403</v>
      </c>
      <c r="AG91" s="2">
        <v>100124.48693639949</v>
      </c>
      <c r="AH91" s="5">
        <v>312</v>
      </c>
      <c r="AI91" s="1">
        <f>Weather!C211</f>
        <v>72.800000000000026</v>
      </c>
      <c r="AJ91" s="1">
        <f>Weather!D211</f>
        <v>31.900000000000002</v>
      </c>
      <c r="AK91" s="1">
        <f>Weather!E211</f>
        <v>0</v>
      </c>
      <c r="AL91" s="1">
        <f>Weather!F211</f>
        <v>0</v>
      </c>
      <c r="AM91" s="1">
        <f t="shared" si="27"/>
        <v>5299.8400000000038</v>
      </c>
      <c r="AN91" s="126">
        <f t="shared" si="28"/>
        <v>1017.6100000000001</v>
      </c>
      <c r="AO91" s="1">
        <f>Weather!G211</f>
        <v>39.400000000000006</v>
      </c>
      <c r="AP91" s="1">
        <f>Weather!H211</f>
        <v>58.500000000000014</v>
      </c>
      <c r="AQ91" s="1">
        <f t="shared" si="29"/>
        <v>1552.3600000000004</v>
      </c>
      <c r="AR91" s="1">
        <f t="shared" si="30"/>
        <v>3422.2500000000018</v>
      </c>
      <c r="AS91" s="1">
        <f>Weather!I211</f>
        <v>1.4000000000000004</v>
      </c>
      <c r="AT91" s="1">
        <f>Weather!J211</f>
        <v>200.49999999999997</v>
      </c>
      <c r="AU91" s="1">
        <f>Weather!K211</f>
        <v>6.2000000000000011</v>
      </c>
      <c r="AV91" s="1">
        <f>Weather!L211</f>
        <v>145.30000000000001</v>
      </c>
      <c r="AW91" s="1">
        <f>Weather!M211</f>
        <v>15.799999999999999</v>
      </c>
      <c r="AX91" s="1">
        <f>Weather!N211</f>
        <v>94.90000000000002</v>
      </c>
      <c r="AY91" s="1">
        <f>Weather!O211</f>
        <v>13.400000000000002</v>
      </c>
      <c r="AZ91" s="1">
        <f>Weather!P211</f>
        <v>16.63666666666667</v>
      </c>
      <c r="BA91" s="1">
        <f>Economic!C91</f>
        <v>7047.3</v>
      </c>
      <c r="BB91" s="1">
        <f>Economic!D91</f>
        <v>81.5</v>
      </c>
      <c r="BC91" s="1">
        <f>Economic!E91</f>
        <v>248</v>
      </c>
      <c r="BD91" s="1">
        <f>Economic!F91</f>
        <v>692620.80000000005</v>
      </c>
      <c r="BE91" s="1">
        <f>Economic!G91</f>
        <v>7053.7</v>
      </c>
      <c r="BF91" s="1">
        <f>Economic!H91</f>
        <v>7001.9</v>
      </c>
      <c r="BG91" s="1">
        <f>Economic!I91</f>
        <v>81.3</v>
      </c>
      <c r="BH91" s="1">
        <v>90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1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>
        <v>30</v>
      </c>
      <c r="CB91">
        <v>22</v>
      </c>
      <c r="CC91" s="137">
        <f t="shared" si="31"/>
        <v>849123.78989684395</v>
      </c>
      <c r="CD91" s="137">
        <f t="shared" si="32"/>
        <v>342086.1334814608</v>
      </c>
      <c r="CE91" s="137">
        <f t="shared" si="33"/>
        <v>932751.9549902539</v>
      </c>
      <c r="CF91" s="1">
        <v>0</v>
      </c>
    </row>
    <row r="92" spans="1:84" x14ac:dyDescent="0.2">
      <c r="A92" s="3">
        <v>42552</v>
      </c>
      <c r="B92" s="4">
        <f t="shared" si="17"/>
        <v>2016</v>
      </c>
      <c r="C92" s="4">
        <f t="shared" si="18"/>
        <v>7</v>
      </c>
      <c r="D92" s="2">
        <v>26721353.036009789</v>
      </c>
      <c r="E92" s="12">
        <f>VLOOKUP('Monthly Data'!$B92,CDM!$P$4:$V$15,2,FALSE)/12</f>
        <v>1075457.4369445962</v>
      </c>
      <c r="F92" s="12">
        <f t="shared" si="19"/>
        <v>27796810.472954385</v>
      </c>
      <c r="G92" s="12">
        <v>42811</v>
      </c>
      <c r="H92" s="2">
        <v>10921149.736661363</v>
      </c>
      <c r="I92" s="12">
        <f>VLOOKUP('Monthly Data'!$B92,CDM!$P$4:$V$15,3,FALSE)/12</f>
        <v>626443.45700036746</v>
      </c>
      <c r="J92" s="12">
        <f t="shared" si="20"/>
        <v>11547593.193661731</v>
      </c>
      <c r="K92" s="12">
        <v>4053</v>
      </c>
      <c r="L92" s="2">
        <v>28337127.955361649</v>
      </c>
      <c r="M92" s="12">
        <f>VLOOKUP('Monthly Data'!$B92,CDM!$P$4:$V$15,4,FALSE)/12</f>
        <v>1496408.5735413188</v>
      </c>
      <c r="N92" s="12">
        <f t="shared" si="21"/>
        <v>29833536.528902967</v>
      </c>
      <c r="O92" s="2">
        <v>72350.272149358032</v>
      </c>
      <c r="P92" s="12">
        <f>VLOOKUP('Monthly Data'!$B92,CDM!$P$21:$S$32,2,FALSE)/12</f>
        <v>2320.3300188011876</v>
      </c>
      <c r="Q92" s="12">
        <f t="shared" si="22"/>
        <v>74670.602168159225</v>
      </c>
      <c r="R92" s="12">
        <v>509</v>
      </c>
      <c r="S92" s="2">
        <v>466956.11954459199</v>
      </c>
      <c r="T92" s="12">
        <f>VLOOKUP('Monthly Data'!$B92,CDM!$P$4:$V$15,7,FALSE)/12</f>
        <v>6368.1512183333334</v>
      </c>
      <c r="U92" s="12">
        <f t="shared" si="23"/>
        <v>473324.27076292533</v>
      </c>
      <c r="V92" s="2">
        <v>1745.4271300333419</v>
      </c>
      <c r="W92" s="12">
        <f>VLOOKUP('Monthly Data'!$B92,CDM!$P$21:$S$32,4,FALSE)/12</f>
        <v>10.670510950000001</v>
      </c>
      <c r="X92" s="12">
        <f t="shared" si="24"/>
        <v>1756.097640983342</v>
      </c>
      <c r="Y92" s="11">
        <v>9747</v>
      </c>
      <c r="Z92" s="2">
        <v>36615.286211258725</v>
      </c>
      <c r="AA92" s="12">
        <f>VLOOKUP('Monthly Data'!$B92,CDM!$P$4:$V$15,6,FALSE)/12</f>
        <v>0</v>
      </c>
      <c r="AB92" s="12">
        <f t="shared" si="25"/>
        <v>36615.286211258725</v>
      </c>
      <c r="AC92" s="13">
        <v>89.98005098789038</v>
      </c>
      <c r="AD92" s="12">
        <f>VLOOKUP('Monthly Data'!$B92,CDM!$P$21:$S$32,3,FALSE)/12</f>
        <v>0</v>
      </c>
      <c r="AE92" s="12">
        <f t="shared" si="26"/>
        <v>89.98005098789038</v>
      </c>
      <c r="AF92" s="213">
        <v>401</v>
      </c>
      <c r="AG92" s="2">
        <v>102490.50759013298</v>
      </c>
      <c r="AH92" s="5">
        <v>308</v>
      </c>
      <c r="AI92" s="1">
        <f>Weather!C212</f>
        <v>22.4</v>
      </c>
      <c r="AJ92" s="1">
        <f>Weather!D212</f>
        <v>72.7</v>
      </c>
      <c r="AK92" s="1">
        <f>Weather!E212</f>
        <v>0</v>
      </c>
      <c r="AL92" s="1">
        <f>Weather!F212</f>
        <v>0</v>
      </c>
      <c r="AM92" s="1">
        <f t="shared" si="27"/>
        <v>501.75999999999993</v>
      </c>
      <c r="AN92" s="126">
        <f t="shared" si="28"/>
        <v>5285.29</v>
      </c>
      <c r="AO92" s="1">
        <f>Weather!G212</f>
        <v>9.9999999999999982</v>
      </c>
      <c r="AP92" s="1">
        <f>Weather!H212</f>
        <v>122.29999999999998</v>
      </c>
      <c r="AQ92" s="1">
        <f t="shared" si="29"/>
        <v>99.999999999999972</v>
      </c>
      <c r="AR92" s="1">
        <f t="shared" si="30"/>
        <v>14957.289999999995</v>
      </c>
      <c r="AS92" s="1">
        <f>Weather!I212</f>
        <v>0</v>
      </c>
      <c r="AT92" s="1">
        <f>Weather!J212</f>
        <v>298.30000000000007</v>
      </c>
      <c r="AU92" s="1">
        <f>Weather!K212</f>
        <v>0</v>
      </c>
      <c r="AV92" s="1">
        <f>Weather!L212</f>
        <v>236.3</v>
      </c>
      <c r="AW92" s="1">
        <f>Weather!M212</f>
        <v>3.1999999999999993</v>
      </c>
      <c r="AX92" s="1">
        <f>Weather!N212</f>
        <v>177.5</v>
      </c>
      <c r="AY92" s="1">
        <f>Weather!O212</f>
        <v>34</v>
      </c>
      <c r="AZ92" s="1">
        <f>Weather!P212</f>
        <v>19.622580645161289</v>
      </c>
      <c r="BA92" s="1">
        <f>Economic!C92</f>
        <v>7090.8</v>
      </c>
      <c r="BB92" s="1">
        <f>Economic!D92</f>
        <v>83.2</v>
      </c>
      <c r="BC92" s="1">
        <f>Economic!E92</f>
        <v>248</v>
      </c>
      <c r="BD92" s="1">
        <f>Economic!F92</f>
        <v>692620.80000000005</v>
      </c>
      <c r="BE92" s="1">
        <f>Economic!G92</f>
        <v>7053.7</v>
      </c>
      <c r="BF92" s="1">
        <f>Economic!H92</f>
        <v>6995.7</v>
      </c>
      <c r="BG92" s="1">
        <f>Economic!I92</f>
        <v>81.8</v>
      </c>
      <c r="BH92" s="1">
        <v>91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1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>
        <v>31</v>
      </c>
      <c r="CB92">
        <v>20</v>
      </c>
      <c r="CC92" s="137">
        <f t="shared" si="31"/>
        <v>896671.30557917373</v>
      </c>
      <c r="CD92" s="137">
        <f t="shared" si="32"/>
        <v>352295.15279552783</v>
      </c>
      <c r="CE92" s="137">
        <f t="shared" si="33"/>
        <v>962372.14609364409</v>
      </c>
      <c r="CF92" s="1">
        <v>0</v>
      </c>
    </row>
    <row r="93" spans="1:84" x14ac:dyDescent="0.2">
      <c r="A93" s="3">
        <v>42583</v>
      </c>
      <c r="B93" s="4">
        <f t="shared" si="17"/>
        <v>2016</v>
      </c>
      <c r="C93" s="4">
        <f t="shared" si="18"/>
        <v>8</v>
      </c>
      <c r="D93" s="2">
        <v>26103940.427887958</v>
      </c>
      <c r="E93" s="12">
        <f>VLOOKUP('Monthly Data'!$B93,CDM!$P$4:$V$15,2,FALSE)/12</f>
        <v>1075457.4369445962</v>
      </c>
      <c r="F93" s="12">
        <f t="shared" si="19"/>
        <v>27179397.864832554</v>
      </c>
      <c r="G93" s="12">
        <v>42811</v>
      </c>
      <c r="H93" s="2">
        <v>10789464.926259849</v>
      </c>
      <c r="I93" s="12">
        <f>VLOOKUP('Monthly Data'!$B93,CDM!$P$4:$V$15,3,FALSE)/12</f>
        <v>626443.45700036746</v>
      </c>
      <c r="J93" s="12">
        <f t="shared" si="20"/>
        <v>11415908.383260217</v>
      </c>
      <c r="K93" s="12">
        <v>4053</v>
      </c>
      <c r="L93" s="2">
        <v>28853298.381097414</v>
      </c>
      <c r="M93" s="12">
        <f>VLOOKUP('Monthly Data'!$B93,CDM!$P$4:$V$15,4,FALSE)/12</f>
        <v>1496408.5735413188</v>
      </c>
      <c r="N93" s="12">
        <f t="shared" si="21"/>
        <v>30349706.954638731</v>
      </c>
      <c r="O93" s="2">
        <v>73668.156969452044</v>
      </c>
      <c r="P93" s="12">
        <f>VLOOKUP('Monthly Data'!$B93,CDM!$P$21:$S$32,2,FALSE)/12</f>
        <v>2320.3300188011876</v>
      </c>
      <c r="Q93" s="12">
        <f t="shared" si="22"/>
        <v>75988.486988253237</v>
      </c>
      <c r="R93" s="12">
        <v>509</v>
      </c>
      <c r="S93" s="2">
        <v>535679.53510436427</v>
      </c>
      <c r="T93" s="12">
        <f>VLOOKUP('Monthly Data'!$B93,CDM!$P$4:$V$15,7,FALSE)/12</f>
        <v>6368.1512183333334</v>
      </c>
      <c r="U93" s="12">
        <f t="shared" si="23"/>
        <v>542047.68632269755</v>
      </c>
      <c r="V93" s="2">
        <v>1745.4271300333419</v>
      </c>
      <c r="W93" s="12">
        <f>VLOOKUP('Monthly Data'!$B93,CDM!$P$21:$S$32,4,FALSE)/12</f>
        <v>10.670510950000001</v>
      </c>
      <c r="X93" s="12">
        <f t="shared" si="24"/>
        <v>1756.097640983342</v>
      </c>
      <c r="Y93" s="11">
        <v>9747</v>
      </c>
      <c r="Z93" s="2">
        <v>36554.679000632532</v>
      </c>
      <c r="AA93" s="12">
        <f>VLOOKUP('Monthly Data'!$B93,CDM!$P$4:$V$15,6,FALSE)/12</f>
        <v>0</v>
      </c>
      <c r="AB93" s="12">
        <f t="shared" si="25"/>
        <v>36554.679000632532</v>
      </c>
      <c r="AC93" s="13">
        <v>89.98005098789038</v>
      </c>
      <c r="AD93" s="12">
        <f>VLOOKUP('Monthly Data'!$B93,CDM!$P$21:$S$32,3,FALSE)/12</f>
        <v>0</v>
      </c>
      <c r="AE93" s="12">
        <f t="shared" si="26"/>
        <v>89.98005098789038</v>
      </c>
      <c r="AF93" s="213">
        <v>401</v>
      </c>
      <c r="AG93" s="2">
        <v>102210.50759013298</v>
      </c>
      <c r="AH93" s="5">
        <v>308</v>
      </c>
      <c r="AI93" s="1">
        <f>Weather!C213</f>
        <v>11</v>
      </c>
      <c r="AJ93" s="1">
        <f>Weather!D213</f>
        <v>73.299999999999983</v>
      </c>
      <c r="AK93" s="1">
        <f>Weather!E213</f>
        <v>0</v>
      </c>
      <c r="AL93" s="1">
        <f>Weather!F213</f>
        <v>0</v>
      </c>
      <c r="AM93" s="1">
        <f t="shared" si="27"/>
        <v>121</v>
      </c>
      <c r="AN93" s="126">
        <f t="shared" si="28"/>
        <v>5372.8899999999976</v>
      </c>
      <c r="AO93" s="1">
        <f>Weather!G213</f>
        <v>3.2999999999999989</v>
      </c>
      <c r="AP93" s="1">
        <f>Weather!H213</f>
        <v>127.59999999999995</v>
      </c>
      <c r="AQ93" s="1">
        <f t="shared" si="29"/>
        <v>10.889999999999993</v>
      </c>
      <c r="AR93" s="1">
        <f t="shared" si="30"/>
        <v>16281.759999999987</v>
      </c>
      <c r="AS93" s="1">
        <f>Weather!I213</f>
        <v>0</v>
      </c>
      <c r="AT93" s="1">
        <f>Weather!J213</f>
        <v>310.30000000000007</v>
      </c>
      <c r="AU93" s="1">
        <f>Weather!K213</f>
        <v>0</v>
      </c>
      <c r="AV93" s="1">
        <f>Weather!L213</f>
        <v>248.29999999999998</v>
      </c>
      <c r="AW93" s="1">
        <f>Weather!M213</f>
        <v>0</v>
      </c>
      <c r="AX93" s="1">
        <f>Weather!N213</f>
        <v>186.29999999999995</v>
      </c>
      <c r="AY93" s="1">
        <f>Weather!O213</f>
        <v>34.200000000000003</v>
      </c>
      <c r="AZ93" s="1">
        <f>Weather!P213</f>
        <v>20.009677419354837</v>
      </c>
      <c r="BA93" s="1">
        <f>Economic!C93</f>
        <v>7083.3</v>
      </c>
      <c r="BB93" s="1">
        <f>Economic!D93</f>
        <v>83.8</v>
      </c>
      <c r="BC93" s="1">
        <f>Economic!E93</f>
        <v>248</v>
      </c>
      <c r="BD93" s="1">
        <f>Economic!F93</f>
        <v>692620.80000000005</v>
      </c>
      <c r="BE93" s="1">
        <f>Economic!G93</f>
        <v>7053.7</v>
      </c>
      <c r="BF93" s="1">
        <f>Economic!H93</f>
        <v>6990.6</v>
      </c>
      <c r="BG93" s="1">
        <f>Economic!I93</f>
        <v>82.6</v>
      </c>
      <c r="BH93" s="1">
        <v>92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1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>
        <v>31</v>
      </c>
      <c r="CB93">
        <v>22</v>
      </c>
      <c r="CC93" s="137">
        <f t="shared" si="31"/>
        <v>876754.76983330818</v>
      </c>
      <c r="CD93" s="137">
        <f t="shared" si="32"/>
        <v>348047.25568580156</v>
      </c>
      <c r="CE93" s="137">
        <f t="shared" si="33"/>
        <v>979022.80498834618</v>
      </c>
      <c r="CF93" s="1">
        <v>0</v>
      </c>
    </row>
    <row r="94" spans="1:84" x14ac:dyDescent="0.2">
      <c r="A94" s="3">
        <v>42614</v>
      </c>
      <c r="B94" s="4">
        <f t="shared" si="17"/>
        <v>2016</v>
      </c>
      <c r="C94" s="4">
        <f t="shared" si="18"/>
        <v>9</v>
      </c>
      <c r="D94" s="2">
        <v>23999753.941075258</v>
      </c>
      <c r="E94" s="12">
        <f>VLOOKUP('Monthly Data'!$B94,CDM!$P$4:$V$15,2,FALSE)/12</f>
        <v>1075457.4369445962</v>
      </c>
      <c r="F94" s="12">
        <f t="shared" si="19"/>
        <v>25075211.378019854</v>
      </c>
      <c r="G94" s="12">
        <v>42811</v>
      </c>
      <c r="H94" s="2">
        <v>9937199.841262674</v>
      </c>
      <c r="I94" s="12">
        <f>VLOOKUP('Monthly Data'!$B94,CDM!$P$4:$V$15,3,FALSE)/12</f>
        <v>626443.45700036746</v>
      </c>
      <c r="J94" s="12">
        <f t="shared" si="20"/>
        <v>10563643.298263041</v>
      </c>
      <c r="K94" s="12">
        <v>4053</v>
      </c>
      <c r="L94" s="2">
        <v>26583230.017995082</v>
      </c>
      <c r="M94" s="12">
        <f>VLOOKUP('Monthly Data'!$B94,CDM!$P$4:$V$15,4,FALSE)/12</f>
        <v>1496408.5735413188</v>
      </c>
      <c r="N94" s="12">
        <f t="shared" si="21"/>
        <v>28079638.591536399</v>
      </c>
      <c r="O94" s="2">
        <v>67872.225069549459</v>
      </c>
      <c r="P94" s="12">
        <f>VLOOKUP('Monthly Data'!$B94,CDM!$P$21:$S$32,2,FALSE)/12</f>
        <v>2320.3300188011876</v>
      </c>
      <c r="Q94" s="12">
        <f t="shared" si="22"/>
        <v>70192.555088350651</v>
      </c>
      <c r="R94" s="12">
        <v>509</v>
      </c>
      <c r="S94" s="2">
        <v>601690.30360531318</v>
      </c>
      <c r="T94" s="12">
        <f>VLOOKUP('Monthly Data'!$B94,CDM!$P$4:$V$15,7,FALSE)/12</f>
        <v>6368.1512183333334</v>
      </c>
      <c r="U94" s="12">
        <f t="shared" si="23"/>
        <v>608058.45482364646</v>
      </c>
      <c r="V94" s="2">
        <v>1745.4271300333419</v>
      </c>
      <c r="W94" s="12">
        <f>VLOOKUP('Monthly Data'!$B94,CDM!$P$21:$S$32,4,FALSE)/12</f>
        <v>10.670510950000001</v>
      </c>
      <c r="X94" s="12">
        <f t="shared" si="24"/>
        <v>1756.097640983342</v>
      </c>
      <c r="Y94" s="11">
        <v>9747</v>
      </c>
      <c r="Z94" s="2">
        <v>34539.386625618004</v>
      </c>
      <c r="AA94" s="12">
        <f>VLOOKUP('Monthly Data'!$B94,CDM!$P$4:$V$15,6,FALSE)/12</f>
        <v>0</v>
      </c>
      <c r="AB94" s="12">
        <f t="shared" si="25"/>
        <v>34539.386625618004</v>
      </c>
      <c r="AC94" s="13">
        <v>89.98005098789038</v>
      </c>
      <c r="AD94" s="12">
        <f>VLOOKUP('Monthly Data'!$B94,CDM!$P$21:$S$32,3,FALSE)/12</f>
        <v>0</v>
      </c>
      <c r="AE94" s="12">
        <f t="shared" si="26"/>
        <v>89.98005098789038</v>
      </c>
      <c r="AF94" s="213">
        <v>401</v>
      </c>
      <c r="AG94" s="2">
        <v>98911.48007590101</v>
      </c>
      <c r="AH94" s="5">
        <v>308</v>
      </c>
      <c r="AI94" s="1">
        <f>Weather!C214</f>
        <v>91.2</v>
      </c>
      <c r="AJ94" s="1">
        <f>Weather!D214</f>
        <v>10.700000000000001</v>
      </c>
      <c r="AK94" s="1">
        <f>Weather!E214</f>
        <v>0</v>
      </c>
      <c r="AL94" s="1">
        <f>Weather!F214</f>
        <v>0</v>
      </c>
      <c r="AM94" s="1">
        <f t="shared" si="27"/>
        <v>8317.44</v>
      </c>
      <c r="AN94" s="126">
        <f t="shared" si="28"/>
        <v>114.49000000000002</v>
      </c>
      <c r="AO94" s="1">
        <f>Weather!G214</f>
        <v>51.499999999999993</v>
      </c>
      <c r="AP94" s="1">
        <f>Weather!H214</f>
        <v>31</v>
      </c>
      <c r="AQ94" s="1">
        <f t="shared" si="29"/>
        <v>2652.2499999999991</v>
      </c>
      <c r="AR94" s="1">
        <f t="shared" si="30"/>
        <v>961</v>
      </c>
      <c r="AS94" s="1">
        <f>Weather!I214</f>
        <v>2.8999999999999986</v>
      </c>
      <c r="AT94" s="1">
        <f>Weather!J214</f>
        <v>162.39999999999998</v>
      </c>
      <c r="AU94" s="1">
        <f>Weather!K214</f>
        <v>9.8999999999999986</v>
      </c>
      <c r="AV94" s="1">
        <f>Weather!L214</f>
        <v>109.39999999999999</v>
      </c>
      <c r="AW94" s="1">
        <f>Weather!M214</f>
        <v>24.9</v>
      </c>
      <c r="AX94" s="1">
        <f>Weather!N214</f>
        <v>64.40000000000002</v>
      </c>
      <c r="AY94" s="1">
        <f>Weather!O214</f>
        <v>4.5</v>
      </c>
      <c r="AZ94" s="1">
        <f>Weather!P214</f>
        <v>15.316666666666665</v>
      </c>
      <c r="BA94" s="1">
        <f>Economic!C94</f>
        <v>7037</v>
      </c>
      <c r="BB94" s="1">
        <f>Economic!D94</f>
        <v>83.4</v>
      </c>
      <c r="BC94" s="1">
        <f>Economic!E94</f>
        <v>248</v>
      </c>
      <c r="BD94" s="1">
        <f>Economic!F94</f>
        <v>692620.80000000005</v>
      </c>
      <c r="BE94" s="1">
        <f>Economic!G94</f>
        <v>7053.7</v>
      </c>
      <c r="BF94" s="1">
        <f>Economic!H94</f>
        <v>6988.9</v>
      </c>
      <c r="BG94" s="1">
        <f>Economic!I94</f>
        <v>82.9</v>
      </c>
      <c r="BH94" s="1">
        <v>93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1</v>
      </c>
      <c r="BR94" s="1">
        <v>0</v>
      </c>
      <c r="BS94" s="1">
        <v>0</v>
      </c>
      <c r="BT94" s="1">
        <v>0</v>
      </c>
      <c r="BU94" s="1">
        <v>0</v>
      </c>
      <c r="BV94" s="1">
        <v>1</v>
      </c>
      <c r="BW94" s="1">
        <v>1</v>
      </c>
      <c r="BX94" s="1">
        <v>0</v>
      </c>
      <c r="BY94" s="1">
        <v>1</v>
      </c>
      <c r="BZ94" s="1">
        <v>1</v>
      </c>
      <c r="CA94">
        <v>30</v>
      </c>
      <c r="CB94">
        <v>21</v>
      </c>
      <c r="CC94" s="137">
        <f t="shared" si="31"/>
        <v>835840.37926732854</v>
      </c>
      <c r="CD94" s="137">
        <f t="shared" si="32"/>
        <v>331239.99470875581</v>
      </c>
      <c r="CE94" s="137">
        <f t="shared" si="33"/>
        <v>935987.95305121329</v>
      </c>
      <c r="CF94" s="1">
        <v>0</v>
      </c>
    </row>
    <row r="95" spans="1:84" x14ac:dyDescent="0.2">
      <c r="A95" s="3">
        <v>42644</v>
      </c>
      <c r="B95" s="4">
        <f t="shared" si="17"/>
        <v>2016</v>
      </c>
      <c r="C95" s="4">
        <f t="shared" si="18"/>
        <v>10</v>
      </c>
      <c r="D95" s="2">
        <v>25456939.670759201</v>
      </c>
      <c r="E95" s="12">
        <f>VLOOKUP('Monthly Data'!$B95,CDM!$P$4:$V$15,2,FALSE)/12</f>
        <v>1075457.4369445962</v>
      </c>
      <c r="F95" s="12">
        <f t="shared" si="19"/>
        <v>26532397.107703798</v>
      </c>
      <c r="G95" s="12">
        <v>42800</v>
      </c>
      <c r="H95" s="2">
        <v>10175926.390142158</v>
      </c>
      <c r="I95" s="12">
        <f>VLOOKUP('Monthly Data'!$B95,CDM!$P$4:$V$15,3,FALSE)/12</f>
        <v>626443.45700036746</v>
      </c>
      <c r="J95" s="12">
        <f t="shared" si="20"/>
        <v>10802369.847142525</v>
      </c>
      <c r="K95" s="12">
        <v>4047</v>
      </c>
      <c r="L95" s="2">
        <v>27189487.124417316</v>
      </c>
      <c r="M95" s="12">
        <f>VLOOKUP('Monthly Data'!$B95,CDM!$P$4:$V$15,4,FALSE)/12</f>
        <v>1496408.5735413188</v>
      </c>
      <c r="N95" s="12">
        <f t="shared" si="21"/>
        <v>28685895.697958633</v>
      </c>
      <c r="O95" s="2">
        <v>69420.118939077336</v>
      </c>
      <c r="P95" s="12">
        <f>VLOOKUP('Monthly Data'!$B95,CDM!$P$21:$S$32,2,FALSE)/12</f>
        <v>2320.3300188011876</v>
      </c>
      <c r="Q95" s="12">
        <f t="shared" si="22"/>
        <v>71740.448957878529</v>
      </c>
      <c r="R95" s="12">
        <v>515</v>
      </c>
      <c r="S95" s="2">
        <v>711172.6470588235</v>
      </c>
      <c r="T95" s="12">
        <f>VLOOKUP('Monthly Data'!$B95,CDM!$P$4:$V$15,7,FALSE)/12</f>
        <v>6368.1512183333334</v>
      </c>
      <c r="U95" s="12">
        <f t="shared" si="23"/>
        <v>717540.79827715678</v>
      </c>
      <c r="V95" s="2">
        <v>1747.2178626998375</v>
      </c>
      <c r="W95" s="12">
        <f>VLOOKUP('Monthly Data'!$B95,CDM!$P$21:$S$32,4,FALSE)/12</f>
        <v>10.670510950000001</v>
      </c>
      <c r="X95" s="12">
        <f t="shared" si="24"/>
        <v>1757.8883736498376</v>
      </c>
      <c r="Y95" s="11">
        <v>9757</v>
      </c>
      <c r="Z95" s="2">
        <v>35579.515967677427</v>
      </c>
      <c r="AA95" s="12">
        <f>VLOOKUP('Monthly Data'!$B95,CDM!$P$4:$V$15,6,FALSE)/12</f>
        <v>0</v>
      </c>
      <c r="AB95" s="12">
        <f t="shared" si="25"/>
        <v>35579.515967677427</v>
      </c>
      <c r="AC95" s="13">
        <v>87.690482260463142</v>
      </c>
      <c r="AD95" s="12">
        <f>VLOOKUP('Monthly Data'!$B95,CDM!$P$21:$S$32,3,FALSE)/12</f>
        <v>0</v>
      </c>
      <c r="AE95" s="12">
        <f t="shared" si="26"/>
        <v>87.690482260463142</v>
      </c>
      <c r="AF95" s="213">
        <v>391</v>
      </c>
      <c r="AG95" s="2">
        <v>102208.52941176522</v>
      </c>
      <c r="AH95" s="5">
        <v>308</v>
      </c>
      <c r="AI95" s="1">
        <f>Weather!C215</f>
        <v>330.2</v>
      </c>
      <c r="AJ95" s="1">
        <f>Weather!D215</f>
        <v>0.5</v>
      </c>
      <c r="AK95" s="1">
        <f>Weather!E215</f>
        <v>2</v>
      </c>
      <c r="AL95" s="1">
        <f>Weather!F215</f>
        <v>4.6999999999999993</v>
      </c>
      <c r="AM95" s="1">
        <f t="shared" si="27"/>
        <v>109032.04</v>
      </c>
      <c r="AN95" s="126">
        <f t="shared" si="28"/>
        <v>0.25</v>
      </c>
      <c r="AO95" s="1">
        <f>Weather!G215</f>
        <v>270.2</v>
      </c>
      <c r="AP95" s="1">
        <f>Weather!H215</f>
        <v>2.5</v>
      </c>
      <c r="AQ95" s="1">
        <f t="shared" si="29"/>
        <v>73008.039999999994</v>
      </c>
      <c r="AR95" s="1">
        <f t="shared" si="30"/>
        <v>6.25</v>
      </c>
      <c r="AS95" s="1">
        <f>Weather!I215</f>
        <v>121.60000000000001</v>
      </c>
      <c r="AT95" s="1">
        <f>Weather!J215</f>
        <v>39.900000000000006</v>
      </c>
      <c r="AU95" s="1">
        <f>Weather!K215</f>
        <v>163.6</v>
      </c>
      <c r="AV95" s="1">
        <f>Weather!L215</f>
        <v>19.900000000000002</v>
      </c>
      <c r="AW95" s="1">
        <f>Weather!M215</f>
        <v>215.5</v>
      </c>
      <c r="AX95" s="1">
        <f>Weather!N215</f>
        <v>9.8000000000000007</v>
      </c>
      <c r="AY95" s="1">
        <f>Weather!O215</f>
        <v>0</v>
      </c>
      <c r="AZ95" s="1">
        <f>Weather!P215</f>
        <v>7.3645161290322587</v>
      </c>
      <c r="BA95" s="1">
        <f>Economic!C95</f>
        <v>7033.4</v>
      </c>
      <c r="BB95" s="1">
        <f>Economic!D95</f>
        <v>83.6</v>
      </c>
      <c r="BC95" s="1">
        <f>Economic!E95</f>
        <v>248</v>
      </c>
      <c r="BD95" s="1">
        <f>Economic!F95</f>
        <v>692620.80000000005</v>
      </c>
      <c r="BE95" s="1">
        <f>Economic!G95</f>
        <v>7053.7</v>
      </c>
      <c r="BF95" s="1">
        <f>Economic!H95</f>
        <v>7006.2</v>
      </c>
      <c r="BG95" s="1">
        <f>Economic!I95</f>
        <v>82.9</v>
      </c>
      <c r="BH95" s="1">
        <v>94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1</v>
      </c>
      <c r="BS95" s="1">
        <v>0</v>
      </c>
      <c r="BT95" s="1">
        <v>0</v>
      </c>
      <c r="BU95" s="1">
        <v>0</v>
      </c>
      <c r="BV95" s="1">
        <v>1</v>
      </c>
      <c r="BW95" s="1">
        <v>1</v>
      </c>
      <c r="BX95" s="1">
        <v>0</v>
      </c>
      <c r="BY95" s="1">
        <v>1</v>
      </c>
      <c r="BZ95" s="1">
        <v>1</v>
      </c>
      <c r="CA95">
        <v>31</v>
      </c>
      <c r="CB95">
        <v>20</v>
      </c>
      <c r="CC95" s="137">
        <f t="shared" si="31"/>
        <v>855883.77766786446</v>
      </c>
      <c r="CD95" s="137">
        <f t="shared" si="32"/>
        <v>328255.69000458572</v>
      </c>
      <c r="CE95" s="137">
        <f t="shared" si="33"/>
        <v>925351.47412769787</v>
      </c>
      <c r="CF95" s="1">
        <v>0</v>
      </c>
    </row>
    <row r="96" spans="1:84" x14ac:dyDescent="0.2">
      <c r="A96" s="3">
        <v>42675</v>
      </c>
      <c r="B96" s="4">
        <f t="shared" si="17"/>
        <v>2016</v>
      </c>
      <c r="C96" s="4">
        <f t="shared" si="18"/>
        <v>11</v>
      </c>
      <c r="D96" s="2">
        <v>29282879.755700186</v>
      </c>
      <c r="E96" s="12">
        <f>VLOOKUP('Monthly Data'!$B96,CDM!$P$4:$V$15,2,FALSE)/12</f>
        <v>1075457.4369445962</v>
      </c>
      <c r="F96" s="12">
        <f t="shared" si="19"/>
        <v>30358337.192644782</v>
      </c>
      <c r="G96" s="12">
        <v>42800</v>
      </c>
      <c r="H96" s="2">
        <v>10795757.04634227</v>
      </c>
      <c r="I96" s="12">
        <f>VLOOKUP('Monthly Data'!$B96,CDM!$P$4:$V$15,3,FALSE)/12</f>
        <v>626443.45700036746</v>
      </c>
      <c r="J96" s="12">
        <f t="shared" si="20"/>
        <v>11422200.503342638</v>
      </c>
      <c r="K96" s="12">
        <v>4047</v>
      </c>
      <c r="L96" s="2">
        <v>28512555.759896304</v>
      </c>
      <c r="M96" s="12">
        <f>VLOOKUP('Monthly Data'!$B96,CDM!$P$4:$V$15,4,FALSE)/12</f>
        <v>1496408.5735413188</v>
      </c>
      <c r="N96" s="12">
        <f t="shared" si="21"/>
        <v>30008964.333437622</v>
      </c>
      <c r="O96" s="2">
        <v>72798.17390639706</v>
      </c>
      <c r="P96" s="12">
        <f>VLOOKUP('Monthly Data'!$B96,CDM!$P$21:$S$32,2,FALSE)/12</f>
        <v>2320.3300188011876</v>
      </c>
      <c r="Q96" s="12">
        <f t="shared" si="22"/>
        <v>75118.503925198253</v>
      </c>
      <c r="R96" s="12">
        <v>515</v>
      </c>
      <c r="S96" s="2">
        <v>764444.39278937376</v>
      </c>
      <c r="T96" s="12">
        <f>VLOOKUP('Monthly Data'!$B96,CDM!$P$4:$V$15,7,FALSE)/12</f>
        <v>6368.1512183333334</v>
      </c>
      <c r="U96" s="12">
        <f t="shared" si="23"/>
        <v>770812.54400770704</v>
      </c>
      <c r="V96" s="2">
        <v>1747.2178626998375</v>
      </c>
      <c r="W96" s="12">
        <f>VLOOKUP('Monthly Data'!$B96,CDM!$P$21:$S$32,4,FALSE)/12</f>
        <v>10.670510950000001</v>
      </c>
      <c r="X96" s="12">
        <f t="shared" si="24"/>
        <v>1757.8883736498376</v>
      </c>
      <c r="Y96" s="11">
        <v>9757</v>
      </c>
      <c r="Z96" s="2">
        <v>34147.059938200575</v>
      </c>
      <c r="AA96" s="12">
        <f>VLOOKUP('Monthly Data'!$B96,CDM!$P$4:$V$15,6,FALSE)/12</f>
        <v>0</v>
      </c>
      <c r="AB96" s="12">
        <f t="shared" si="25"/>
        <v>34147.059938200575</v>
      </c>
      <c r="AC96" s="13">
        <v>87.690482260463142</v>
      </c>
      <c r="AD96" s="12">
        <f>VLOOKUP('Monthly Data'!$B96,CDM!$P$21:$S$32,3,FALSE)/12</f>
        <v>0</v>
      </c>
      <c r="AE96" s="12">
        <f t="shared" si="26"/>
        <v>87.690482260463142</v>
      </c>
      <c r="AF96" s="213">
        <v>391</v>
      </c>
      <c r="AG96" s="2">
        <v>98912.143637513407</v>
      </c>
      <c r="AH96" s="5">
        <v>308</v>
      </c>
      <c r="AI96" s="1">
        <f>Weather!C216</f>
        <v>465.30000000000018</v>
      </c>
      <c r="AJ96" s="1">
        <f>Weather!D216</f>
        <v>0</v>
      </c>
      <c r="AK96" s="1">
        <f>Weather!E216</f>
        <v>6</v>
      </c>
      <c r="AL96" s="1">
        <f>Weather!F216</f>
        <v>33.400000000000006</v>
      </c>
      <c r="AM96" s="1">
        <f t="shared" si="27"/>
        <v>216504.09000000017</v>
      </c>
      <c r="AN96" s="126">
        <f t="shared" si="28"/>
        <v>0</v>
      </c>
      <c r="AO96" s="1">
        <f>Weather!G216</f>
        <v>405.30000000000013</v>
      </c>
      <c r="AP96" s="1">
        <f>Weather!H216</f>
        <v>0</v>
      </c>
      <c r="AQ96" s="1">
        <f t="shared" si="29"/>
        <v>164268.09000000011</v>
      </c>
      <c r="AR96" s="1">
        <f t="shared" si="30"/>
        <v>0</v>
      </c>
      <c r="AS96" s="1">
        <f>Weather!I216</f>
        <v>225.29999999999995</v>
      </c>
      <c r="AT96" s="1">
        <f>Weather!J216</f>
        <v>0</v>
      </c>
      <c r="AU96" s="1">
        <f>Weather!K216</f>
        <v>285.3</v>
      </c>
      <c r="AV96" s="1">
        <f>Weather!L216</f>
        <v>0</v>
      </c>
      <c r="AW96" s="1">
        <f>Weather!M216</f>
        <v>345.30000000000007</v>
      </c>
      <c r="AX96" s="1">
        <f>Weather!N216</f>
        <v>0</v>
      </c>
      <c r="AY96" s="1">
        <f>Weather!O216</f>
        <v>0</v>
      </c>
      <c r="AZ96" s="1">
        <f>Weather!P216</f>
        <v>2.4900000000000011</v>
      </c>
      <c r="BA96" s="1">
        <f>Economic!C96</f>
        <v>7026.9</v>
      </c>
      <c r="BB96" s="1">
        <f>Economic!D96</f>
        <v>83.9</v>
      </c>
      <c r="BC96" s="1">
        <f>Economic!E96</f>
        <v>248</v>
      </c>
      <c r="BD96" s="1">
        <f>Economic!F96</f>
        <v>692620.80000000005</v>
      </c>
      <c r="BE96" s="1">
        <f>Economic!G96</f>
        <v>7053.7</v>
      </c>
      <c r="BF96" s="1">
        <f>Economic!H96</f>
        <v>7018.5</v>
      </c>
      <c r="BG96" s="1">
        <f>Economic!I96</f>
        <v>82.6</v>
      </c>
      <c r="BH96" s="1">
        <v>95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1</v>
      </c>
      <c r="BT96" s="1">
        <v>0</v>
      </c>
      <c r="BU96" s="1">
        <v>0</v>
      </c>
      <c r="BV96" s="1">
        <v>1</v>
      </c>
      <c r="BW96" s="1">
        <v>1</v>
      </c>
      <c r="BX96" s="1">
        <v>0</v>
      </c>
      <c r="BY96" s="1">
        <v>0</v>
      </c>
      <c r="BZ96" s="1">
        <v>0</v>
      </c>
      <c r="CA96">
        <v>30</v>
      </c>
      <c r="CB96">
        <v>22</v>
      </c>
      <c r="CC96" s="137">
        <f t="shared" si="31"/>
        <v>1011944.5730881594</v>
      </c>
      <c r="CD96" s="137">
        <f t="shared" si="32"/>
        <v>359858.56821140903</v>
      </c>
      <c r="CE96" s="137">
        <f t="shared" si="33"/>
        <v>1000298.8111145874</v>
      </c>
      <c r="CF96" s="1">
        <v>0</v>
      </c>
    </row>
    <row r="97" spans="1:84" x14ac:dyDescent="0.2">
      <c r="A97" s="3">
        <v>42705</v>
      </c>
      <c r="B97" s="4">
        <f t="shared" si="17"/>
        <v>2016</v>
      </c>
      <c r="C97" s="4">
        <f t="shared" si="18"/>
        <v>12</v>
      </c>
      <c r="D97" s="2">
        <v>38455175.443020679</v>
      </c>
      <c r="E97" s="12">
        <f>VLOOKUP('Monthly Data'!$B97,CDM!$P$4:$V$15,2,FALSE)/12</f>
        <v>1075457.4369445962</v>
      </c>
      <c r="F97" s="12">
        <f t="shared" si="19"/>
        <v>39530632.879965276</v>
      </c>
      <c r="G97" s="12">
        <v>42800</v>
      </c>
      <c r="H97" s="2">
        <v>12608735.925325107</v>
      </c>
      <c r="I97" s="12">
        <f>VLOOKUP('Monthly Data'!$B97,CDM!$P$4:$V$15,3,FALSE)/12</f>
        <v>626443.45700036746</v>
      </c>
      <c r="J97" s="12">
        <f t="shared" si="20"/>
        <v>13235179.382325474</v>
      </c>
      <c r="K97" s="12">
        <v>4047</v>
      </c>
      <c r="L97" s="2">
        <v>32089981.034069311</v>
      </c>
      <c r="M97" s="12">
        <f>VLOOKUP('Monthly Data'!$B97,CDM!$P$4:$V$15,4,FALSE)/12</f>
        <v>1496408.5735413188</v>
      </c>
      <c r="N97" s="12">
        <f t="shared" si="21"/>
        <v>33586389.607610628</v>
      </c>
      <c r="O97" s="2">
        <v>81932.045644850237</v>
      </c>
      <c r="P97" s="12">
        <f>VLOOKUP('Monthly Data'!$B97,CDM!$P$21:$S$32,2,FALSE)/12</f>
        <v>2320.3300188011876</v>
      </c>
      <c r="Q97" s="12">
        <f t="shared" si="22"/>
        <v>84252.37566365143</v>
      </c>
      <c r="R97" s="12">
        <v>515</v>
      </c>
      <c r="S97" s="2">
        <v>829693.79506641359</v>
      </c>
      <c r="T97" s="12">
        <f>VLOOKUP('Monthly Data'!$B97,CDM!$P$4:$V$15,7,FALSE)/12</f>
        <v>6368.1512183333334</v>
      </c>
      <c r="U97" s="12">
        <f t="shared" si="23"/>
        <v>836061.94628474687</v>
      </c>
      <c r="V97" s="2">
        <v>1747.2178626998375</v>
      </c>
      <c r="W97" s="12">
        <f>VLOOKUP('Monthly Data'!$B97,CDM!$P$21:$S$32,4,FALSE)/12</f>
        <v>10.670510950000001</v>
      </c>
      <c r="X97" s="12">
        <f t="shared" si="24"/>
        <v>1757.8883736498376</v>
      </c>
      <c r="Y97" s="11">
        <v>9757</v>
      </c>
      <c r="Z97" s="2">
        <v>35287.430890388969</v>
      </c>
      <c r="AA97" s="12">
        <f>VLOOKUP('Monthly Data'!$B97,CDM!$P$4:$V$15,6,FALSE)/12</f>
        <v>0</v>
      </c>
      <c r="AB97" s="12">
        <f t="shared" si="25"/>
        <v>35287.430890388969</v>
      </c>
      <c r="AC97" s="13">
        <v>87.690482260463142</v>
      </c>
      <c r="AD97" s="12">
        <f>VLOOKUP('Monthly Data'!$B97,CDM!$P$21:$S$32,3,FALSE)/12</f>
        <v>0</v>
      </c>
      <c r="AE97" s="12">
        <f t="shared" si="26"/>
        <v>87.690482260463142</v>
      </c>
      <c r="AF97" s="213">
        <v>391</v>
      </c>
      <c r="AG97" s="2">
        <v>101969.83928468806</v>
      </c>
      <c r="AH97" s="5">
        <v>308</v>
      </c>
      <c r="AI97" s="1">
        <f>Weather!C217</f>
        <v>799.99999999999989</v>
      </c>
      <c r="AJ97" s="1">
        <f>Weather!D217</f>
        <v>0</v>
      </c>
      <c r="AK97" s="1">
        <f>Weather!E217</f>
        <v>28</v>
      </c>
      <c r="AL97" s="1">
        <f>Weather!F217</f>
        <v>243.9</v>
      </c>
      <c r="AM97" s="1">
        <f t="shared" si="27"/>
        <v>639999.99999999977</v>
      </c>
      <c r="AN97" s="126">
        <f t="shared" si="28"/>
        <v>0</v>
      </c>
      <c r="AO97" s="1">
        <f>Weather!G217</f>
        <v>738</v>
      </c>
      <c r="AP97" s="1">
        <f>Weather!H217</f>
        <v>0</v>
      </c>
      <c r="AQ97" s="1">
        <f t="shared" si="29"/>
        <v>544644</v>
      </c>
      <c r="AR97" s="1">
        <f t="shared" si="30"/>
        <v>0</v>
      </c>
      <c r="AS97" s="1">
        <f>Weather!I217</f>
        <v>552.00000000000011</v>
      </c>
      <c r="AT97" s="1">
        <f>Weather!J217</f>
        <v>0</v>
      </c>
      <c r="AU97" s="1">
        <f>Weather!K217</f>
        <v>614</v>
      </c>
      <c r="AV97" s="1">
        <f>Weather!L217</f>
        <v>0</v>
      </c>
      <c r="AW97" s="1">
        <f>Weather!M217</f>
        <v>675.99999999999989</v>
      </c>
      <c r="AX97" s="1">
        <f>Weather!N217</f>
        <v>0</v>
      </c>
      <c r="AY97" s="1">
        <f>Weather!O217</f>
        <v>0</v>
      </c>
      <c r="AZ97" s="1">
        <f>Weather!P217</f>
        <v>-7.806451612903226</v>
      </c>
      <c r="BA97" s="1">
        <f>Economic!C97</f>
        <v>7041.6</v>
      </c>
      <c r="BB97" s="1">
        <f>Economic!D97</f>
        <v>83.1</v>
      </c>
      <c r="BC97" s="1">
        <f>Economic!E97</f>
        <v>248</v>
      </c>
      <c r="BD97" s="1">
        <f>Economic!F97</f>
        <v>692620.80000000005</v>
      </c>
      <c r="BE97" s="1">
        <f>Economic!G97</f>
        <v>7053.7</v>
      </c>
      <c r="BF97" s="1">
        <f>Economic!H97</f>
        <v>7028.8</v>
      </c>
      <c r="BG97" s="1">
        <f>Economic!I97</f>
        <v>82.1</v>
      </c>
      <c r="BH97" s="1">
        <v>96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1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>
        <v>31</v>
      </c>
      <c r="CB97">
        <v>20</v>
      </c>
      <c r="CC97" s="137">
        <f t="shared" si="31"/>
        <v>1275181.7058053315</v>
      </c>
      <c r="CD97" s="137">
        <f t="shared" si="32"/>
        <v>406733.4169459712</v>
      </c>
      <c r="CE97" s="137">
        <f t="shared" si="33"/>
        <v>1083431.9228261493</v>
      </c>
      <c r="CF97" s="1">
        <v>0</v>
      </c>
    </row>
    <row r="98" spans="1:84" x14ac:dyDescent="0.2">
      <c r="A98" s="3">
        <v>42736</v>
      </c>
      <c r="B98" s="4">
        <f t="shared" si="17"/>
        <v>2017</v>
      </c>
      <c r="C98" s="4">
        <f t="shared" si="18"/>
        <v>1</v>
      </c>
      <c r="D98" s="2">
        <v>39117690.458507761</v>
      </c>
      <c r="E98" s="12">
        <f>VLOOKUP('Monthly Data'!$B98,CDM!$P$4:$V$15,2,FALSE)/12</f>
        <v>1550771.6510418358</v>
      </c>
      <c r="F98" s="12">
        <f t="shared" si="19"/>
        <v>40668462.109549597</v>
      </c>
      <c r="G98" s="12">
        <v>42797</v>
      </c>
      <c r="H98" s="2">
        <v>12969421.034978746</v>
      </c>
      <c r="I98" s="12">
        <f>VLOOKUP('Monthly Data'!$B98,CDM!$P$4:$V$15,3,FALSE)/12</f>
        <v>612471.2362516633</v>
      </c>
      <c r="J98" s="12">
        <f t="shared" si="20"/>
        <v>13581892.271230409</v>
      </c>
      <c r="K98" s="12">
        <v>4052</v>
      </c>
      <c r="L98" s="2">
        <v>32605346.748568937</v>
      </c>
      <c r="M98" s="12">
        <f>VLOOKUP('Monthly Data'!$B98,CDM!$P$4:$V$15,4,FALSE)/12</f>
        <v>1717519.3315376786</v>
      </c>
      <c r="N98" s="12">
        <f t="shared" si="21"/>
        <v>34322866.080106616</v>
      </c>
      <c r="O98" s="2">
        <v>81658.604816549007</v>
      </c>
      <c r="P98" s="12">
        <f>VLOOKUP('Monthly Data'!$B98,CDM!$P$21:$S$32,2,FALSE)/12</f>
        <v>2689.4027288148427</v>
      </c>
      <c r="Q98" s="12">
        <f t="shared" si="22"/>
        <v>84348.007545363856</v>
      </c>
      <c r="R98" s="12">
        <v>517</v>
      </c>
      <c r="S98" s="2">
        <v>805506.00569259957</v>
      </c>
      <c r="T98" s="12">
        <f>VLOOKUP('Monthly Data'!$B98,CDM!$P$4:$V$15,7,FALSE)/12</f>
        <v>6357.3881033333337</v>
      </c>
      <c r="U98" s="12">
        <f t="shared" si="23"/>
        <v>811863.39379593288</v>
      </c>
      <c r="V98" s="2">
        <v>1738.616007970774</v>
      </c>
      <c r="W98" s="12">
        <f>VLOOKUP('Monthly Data'!$B98,CDM!$P$21:$S$32,4,FALSE)/12</f>
        <v>10.633433930000001</v>
      </c>
      <c r="X98" s="12">
        <f t="shared" si="24"/>
        <v>1749.2494419007739</v>
      </c>
      <c r="Y98" s="11">
        <v>9776</v>
      </c>
      <c r="Z98" s="2">
        <v>35340.578747628118</v>
      </c>
      <c r="AA98" s="12">
        <f>VLOOKUP('Monthly Data'!$B98,CDM!$P$4:$V$15,6,FALSE)/12</f>
        <v>0</v>
      </c>
      <c r="AB98" s="12">
        <f t="shared" si="25"/>
        <v>35340.578747628118</v>
      </c>
      <c r="AC98" s="13">
        <v>94.649470198675488</v>
      </c>
      <c r="AD98" s="12">
        <f>VLOOKUP('Monthly Data'!$B98,CDM!$P$21:$S$32,3,FALSE)/12</f>
        <v>0</v>
      </c>
      <c r="AE98" s="12">
        <f t="shared" si="26"/>
        <v>94.649470198675488</v>
      </c>
      <c r="AF98" s="213">
        <v>385</v>
      </c>
      <c r="AG98" s="2">
        <v>101920.02846299864</v>
      </c>
      <c r="AH98" s="5">
        <v>306</v>
      </c>
      <c r="AI98" s="1">
        <f>Weather!C218</f>
        <v>795.50000000000011</v>
      </c>
      <c r="AJ98" s="1">
        <f>Weather!D218</f>
        <v>0</v>
      </c>
      <c r="AK98" s="1">
        <f>Weather!E218</f>
        <v>27</v>
      </c>
      <c r="AL98" s="1">
        <f>Weather!F218</f>
        <v>239.19999999999996</v>
      </c>
      <c r="AM98" s="1">
        <f t="shared" si="27"/>
        <v>632820.25000000023</v>
      </c>
      <c r="AN98" s="126">
        <f t="shared" si="28"/>
        <v>0</v>
      </c>
      <c r="AO98" s="1">
        <f>Weather!G218</f>
        <v>733.50000000000011</v>
      </c>
      <c r="AP98" s="1">
        <f>Weather!H218</f>
        <v>0</v>
      </c>
      <c r="AQ98" s="1">
        <f t="shared" si="29"/>
        <v>538022.25000000012</v>
      </c>
      <c r="AR98" s="1">
        <f t="shared" si="30"/>
        <v>0</v>
      </c>
      <c r="AS98" s="1">
        <f>Weather!I218</f>
        <v>547.5</v>
      </c>
      <c r="AT98" s="1">
        <f>Weather!J218</f>
        <v>0</v>
      </c>
      <c r="AU98" s="1">
        <f>Weather!K218</f>
        <v>609.49999999999989</v>
      </c>
      <c r="AV98" s="1">
        <f>Weather!L218</f>
        <v>0</v>
      </c>
      <c r="AW98" s="1">
        <f>Weather!M218</f>
        <v>671.5</v>
      </c>
      <c r="AX98" s="1">
        <f>Weather!N218</f>
        <v>0</v>
      </c>
      <c r="AY98" s="1">
        <f>Weather!O218</f>
        <v>0</v>
      </c>
      <c r="AZ98" s="1">
        <f>Weather!P218</f>
        <v>-7.6612903225806441</v>
      </c>
      <c r="BA98" s="1">
        <f>Economic!C98</f>
        <v>7018.6</v>
      </c>
      <c r="BB98" s="1">
        <f>Economic!D98</f>
        <v>81.5</v>
      </c>
      <c r="BC98" s="1">
        <f>Economic!E98</f>
        <v>250</v>
      </c>
      <c r="BD98" s="1">
        <f>Economic!F98</f>
        <v>713254.1</v>
      </c>
      <c r="BE98" s="1">
        <f>Economic!G98</f>
        <v>6800.5</v>
      </c>
      <c r="BF98" s="1">
        <f>Economic!H98</f>
        <v>7045.6</v>
      </c>
      <c r="BG98" s="1">
        <f>Economic!I98</f>
        <v>81.900000000000006</v>
      </c>
      <c r="BH98" s="1">
        <v>97</v>
      </c>
      <c r="BI98" s="1">
        <v>1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>
        <v>31</v>
      </c>
      <c r="CB98">
        <v>22</v>
      </c>
      <c r="CC98" s="137">
        <f t="shared" si="31"/>
        <v>1311885.8745015999</v>
      </c>
      <c r="CD98" s="137">
        <f t="shared" si="32"/>
        <v>418368.42048318533</v>
      </c>
      <c r="CE98" s="137">
        <f t="shared" si="33"/>
        <v>1107189.228390536</v>
      </c>
      <c r="CF98" s="1">
        <v>0</v>
      </c>
    </row>
    <row r="99" spans="1:84" x14ac:dyDescent="0.2">
      <c r="A99" s="3">
        <v>42767</v>
      </c>
      <c r="B99" s="4">
        <f t="shared" si="17"/>
        <v>2017</v>
      </c>
      <c r="C99" s="4">
        <f t="shared" si="18"/>
        <v>2</v>
      </c>
      <c r="D99" s="2">
        <v>34287533.653769821</v>
      </c>
      <c r="E99" s="12">
        <f>VLOOKUP('Monthly Data'!$B99,CDM!$P$4:$V$15,2,FALSE)/12</f>
        <v>1550771.6510418358</v>
      </c>
      <c r="F99" s="12">
        <f t="shared" si="19"/>
        <v>35838305.304811656</v>
      </c>
      <c r="G99" s="12">
        <v>42797</v>
      </c>
      <c r="H99" s="2">
        <v>11694580.118981019</v>
      </c>
      <c r="I99" s="12">
        <f>VLOOKUP('Monthly Data'!$B99,CDM!$P$4:$V$15,3,FALSE)/12</f>
        <v>612471.2362516633</v>
      </c>
      <c r="J99" s="12">
        <f t="shared" si="20"/>
        <v>12307051.355232682</v>
      </c>
      <c r="K99" s="12">
        <v>4052</v>
      </c>
      <c r="L99" s="2">
        <v>29628301.685792487</v>
      </c>
      <c r="M99" s="12">
        <f>VLOOKUP('Monthly Data'!$B99,CDM!$P$4:$V$15,4,FALSE)/12</f>
        <v>1717519.3315376786</v>
      </c>
      <c r="N99" s="12">
        <f t="shared" si="21"/>
        <v>31345821.017330166</v>
      </c>
      <c r="O99" s="2">
        <v>74202.731147210085</v>
      </c>
      <c r="P99" s="12">
        <f>VLOOKUP('Monthly Data'!$B99,CDM!$P$21:$S$32,2,FALSE)/12</f>
        <v>2689.4027288148427</v>
      </c>
      <c r="Q99" s="12">
        <f t="shared" si="22"/>
        <v>76892.13387602492</v>
      </c>
      <c r="R99" s="12">
        <v>517</v>
      </c>
      <c r="S99" s="2">
        <v>664922.79886148009</v>
      </c>
      <c r="T99" s="12">
        <f>VLOOKUP('Monthly Data'!$B99,CDM!$P$4:$V$15,7,FALSE)/12</f>
        <v>6357.3881033333337</v>
      </c>
      <c r="U99" s="12">
        <f t="shared" si="23"/>
        <v>671280.18696481339</v>
      </c>
      <c r="V99" s="2">
        <v>1738.616007970774</v>
      </c>
      <c r="W99" s="12">
        <f>VLOOKUP('Monthly Data'!$B99,CDM!$P$21:$S$32,4,FALSE)/12</f>
        <v>10.633433930000001</v>
      </c>
      <c r="X99" s="12">
        <f t="shared" si="24"/>
        <v>1749.2494419007739</v>
      </c>
      <c r="Y99" s="11">
        <v>9776</v>
      </c>
      <c r="Z99" s="2">
        <v>31868.396584440248</v>
      </c>
      <c r="AA99" s="12">
        <f>VLOOKUP('Monthly Data'!$B99,CDM!$P$4:$V$15,6,FALSE)/12</f>
        <v>0</v>
      </c>
      <c r="AB99" s="12">
        <f t="shared" si="25"/>
        <v>31868.396584440248</v>
      </c>
      <c r="AC99" s="13">
        <v>94.649470198675488</v>
      </c>
      <c r="AD99" s="12">
        <f>VLOOKUP('Monthly Data'!$B99,CDM!$P$21:$S$32,3,FALSE)/12</f>
        <v>0</v>
      </c>
      <c r="AE99" s="12">
        <f t="shared" si="26"/>
        <v>94.649470198675488</v>
      </c>
      <c r="AF99" s="213">
        <v>385</v>
      </c>
      <c r="AG99" s="2">
        <v>91824.990512333941</v>
      </c>
      <c r="AH99" s="5">
        <v>306</v>
      </c>
      <c r="AI99" s="1">
        <f>Weather!C219</f>
        <v>715.29999999999984</v>
      </c>
      <c r="AJ99" s="1">
        <f>Weather!D219</f>
        <v>0</v>
      </c>
      <c r="AK99" s="1">
        <f>Weather!E219</f>
        <v>20</v>
      </c>
      <c r="AL99" s="1">
        <f>Weather!F219</f>
        <v>215.90000000000003</v>
      </c>
      <c r="AM99" s="1">
        <f t="shared" si="27"/>
        <v>511654.08999999979</v>
      </c>
      <c r="AN99" s="126">
        <f t="shared" si="28"/>
        <v>0</v>
      </c>
      <c r="AO99" s="1">
        <f>Weather!G219</f>
        <v>659.29999999999984</v>
      </c>
      <c r="AP99" s="1">
        <f>Weather!H219</f>
        <v>0</v>
      </c>
      <c r="AQ99" s="1">
        <f t="shared" si="29"/>
        <v>434676.48999999982</v>
      </c>
      <c r="AR99" s="1">
        <f t="shared" si="30"/>
        <v>0</v>
      </c>
      <c r="AS99" s="1">
        <f>Weather!I219</f>
        <v>491.3</v>
      </c>
      <c r="AT99" s="1">
        <f>Weather!J219</f>
        <v>0</v>
      </c>
      <c r="AU99" s="1">
        <f>Weather!K219</f>
        <v>547.29999999999995</v>
      </c>
      <c r="AV99" s="1">
        <f>Weather!L219</f>
        <v>0</v>
      </c>
      <c r="AW99" s="1">
        <f>Weather!M219</f>
        <v>603.29999999999984</v>
      </c>
      <c r="AX99" s="1">
        <f>Weather!N219</f>
        <v>0</v>
      </c>
      <c r="AY99" s="1">
        <f>Weather!O219</f>
        <v>0</v>
      </c>
      <c r="AZ99" s="1">
        <f>Weather!P219</f>
        <v>-7.5464285714285717</v>
      </c>
      <c r="BA99" s="1">
        <f>Economic!C99</f>
        <v>6996</v>
      </c>
      <c r="BB99" s="1">
        <f>Economic!D99</f>
        <v>80.3</v>
      </c>
      <c r="BC99" s="1">
        <f>Economic!E99</f>
        <v>250</v>
      </c>
      <c r="BD99" s="1">
        <f>Economic!F99</f>
        <v>713254.1</v>
      </c>
      <c r="BE99" s="1">
        <f>Economic!G99</f>
        <v>6800.5</v>
      </c>
      <c r="BF99" s="1">
        <f>Economic!H99</f>
        <v>7060.7</v>
      </c>
      <c r="BG99" s="1">
        <f>Economic!I99</f>
        <v>81.5</v>
      </c>
      <c r="BH99" s="1">
        <v>98</v>
      </c>
      <c r="BI99" s="1">
        <v>0</v>
      </c>
      <c r="BJ99" s="1">
        <v>1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>
        <v>28</v>
      </c>
      <c r="CB99">
        <v>19</v>
      </c>
      <c r="CC99" s="137">
        <f t="shared" si="31"/>
        <v>1279939.4751718449</v>
      </c>
      <c r="CD99" s="137">
        <f t="shared" si="32"/>
        <v>417663.57567789353</v>
      </c>
      <c r="CE99" s="137">
        <f t="shared" si="33"/>
        <v>1119493.6077617917</v>
      </c>
      <c r="CF99" s="1">
        <v>0</v>
      </c>
    </row>
    <row r="100" spans="1:84" x14ac:dyDescent="0.2">
      <c r="A100" s="3">
        <v>42795</v>
      </c>
      <c r="B100" s="4">
        <f t="shared" si="17"/>
        <v>2017</v>
      </c>
      <c r="C100" s="4">
        <f t="shared" si="18"/>
        <v>3</v>
      </c>
      <c r="D100" s="2">
        <v>35434684.916161954</v>
      </c>
      <c r="E100" s="12">
        <f>VLOOKUP('Monthly Data'!$B100,CDM!$P$4:$V$15,2,FALSE)/12</f>
        <v>1550771.6510418358</v>
      </c>
      <c r="F100" s="12">
        <f t="shared" si="19"/>
        <v>36985456.56720379</v>
      </c>
      <c r="G100" s="12">
        <v>42797</v>
      </c>
      <c r="H100" s="2">
        <v>12348544.639125146</v>
      </c>
      <c r="I100" s="12">
        <f>VLOOKUP('Monthly Data'!$B100,CDM!$P$4:$V$15,3,FALSE)/12</f>
        <v>612471.2362516633</v>
      </c>
      <c r="J100" s="12">
        <f t="shared" si="20"/>
        <v>12961015.875376809</v>
      </c>
      <c r="K100" s="12">
        <v>4052</v>
      </c>
      <c r="L100" s="2">
        <v>32296856.777361013</v>
      </c>
      <c r="M100" s="12">
        <f>VLOOKUP('Monthly Data'!$B100,CDM!$P$4:$V$15,4,FALSE)/12</f>
        <v>1717519.3315376786</v>
      </c>
      <c r="N100" s="12">
        <f t="shared" si="21"/>
        <v>34014376.108898692</v>
      </c>
      <c r="O100" s="2">
        <v>80886.005744286667</v>
      </c>
      <c r="P100" s="12">
        <f>VLOOKUP('Monthly Data'!$B100,CDM!$P$21:$S$32,2,FALSE)/12</f>
        <v>2689.4027288148427</v>
      </c>
      <c r="Q100" s="12">
        <f t="shared" si="22"/>
        <v>83575.408473101503</v>
      </c>
      <c r="R100" s="12">
        <v>517</v>
      </c>
      <c r="S100" s="2">
        <v>650224.85768500948</v>
      </c>
      <c r="T100" s="12">
        <f>VLOOKUP('Monthly Data'!$B100,CDM!$P$4:$V$15,7,FALSE)/12</f>
        <v>6357.3881033333337</v>
      </c>
      <c r="U100" s="12">
        <f t="shared" si="23"/>
        <v>656582.24578834279</v>
      </c>
      <c r="V100" s="2">
        <v>1738.616007970774</v>
      </c>
      <c r="W100" s="12">
        <f>VLOOKUP('Monthly Data'!$B100,CDM!$P$21:$S$32,4,FALSE)/12</f>
        <v>10.633433930000001</v>
      </c>
      <c r="X100" s="12">
        <f t="shared" si="24"/>
        <v>1749.2494419007739</v>
      </c>
      <c r="Y100" s="11">
        <v>9776</v>
      </c>
      <c r="Z100" s="2">
        <v>35145.037950664162</v>
      </c>
      <c r="AA100" s="12">
        <f>VLOOKUP('Monthly Data'!$B100,CDM!$P$4:$V$15,6,FALSE)/12</f>
        <v>0</v>
      </c>
      <c r="AB100" s="12">
        <f t="shared" si="25"/>
        <v>35145.037950664162</v>
      </c>
      <c r="AC100" s="13">
        <v>94.649470198675488</v>
      </c>
      <c r="AD100" s="12">
        <f>VLOOKUP('Monthly Data'!$B100,CDM!$P$21:$S$32,3,FALSE)/12</f>
        <v>0</v>
      </c>
      <c r="AE100" s="12">
        <f t="shared" si="26"/>
        <v>94.649470198675488</v>
      </c>
      <c r="AF100" s="213">
        <v>385</v>
      </c>
      <c r="AG100" s="2">
        <v>101660.02846299863</v>
      </c>
      <c r="AH100" s="5">
        <v>306</v>
      </c>
      <c r="AI100" s="1">
        <f>Weather!C220</f>
        <v>772.9</v>
      </c>
      <c r="AJ100" s="1">
        <f>Weather!D220</f>
        <v>0</v>
      </c>
      <c r="AK100" s="1">
        <f>Weather!E220</f>
        <v>20</v>
      </c>
      <c r="AL100" s="1">
        <f>Weather!F220</f>
        <v>225.60000000000005</v>
      </c>
      <c r="AM100" s="1">
        <f t="shared" si="27"/>
        <v>597374.40999999992</v>
      </c>
      <c r="AN100" s="126">
        <f t="shared" si="28"/>
        <v>0</v>
      </c>
      <c r="AO100" s="1">
        <f>Weather!G220</f>
        <v>710.89999999999986</v>
      </c>
      <c r="AP100" s="1">
        <f>Weather!H220</f>
        <v>0</v>
      </c>
      <c r="AQ100" s="1">
        <f t="shared" si="29"/>
        <v>505378.80999999982</v>
      </c>
      <c r="AR100" s="1">
        <f t="shared" si="30"/>
        <v>0</v>
      </c>
      <c r="AS100" s="1">
        <f>Weather!I220</f>
        <v>524.9</v>
      </c>
      <c r="AT100" s="1">
        <f>Weather!J220</f>
        <v>0</v>
      </c>
      <c r="AU100" s="1">
        <f>Weather!K220</f>
        <v>586.9</v>
      </c>
      <c r="AV100" s="1">
        <f>Weather!L220</f>
        <v>0</v>
      </c>
      <c r="AW100" s="1">
        <f>Weather!M220</f>
        <v>648.9</v>
      </c>
      <c r="AX100" s="1">
        <f>Weather!N220</f>
        <v>0</v>
      </c>
      <c r="AY100" s="1">
        <f>Weather!O220</f>
        <v>0</v>
      </c>
      <c r="AZ100" s="1">
        <f>Weather!P220</f>
        <v>-6.9322580645161311</v>
      </c>
      <c r="BA100" s="1">
        <f>Economic!C100</f>
        <v>6972</v>
      </c>
      <c r="BB100" s="1">
        <f>Economic!D100</f>
        <v>79.099999999999994</v>
      </c>
      <c r="BC100" s="1">
        <f>Economic!E100</f>
        <v>250</v>
      </c>
      <c r="BD100" s="1">
        <f>Economic!F100</f>
        <v>713254.1</v>
      </c>
      <c r="BE100" s="1">
        <f>Economic!G100</f>
        <v>6800.5</v>
      </c>
      <c r="BF100" s="1">
        <f>Economic!H100</f>
        <v>7074.2</v>
      </c>
      <c r="BG100" s="1">
        <f>Economic!I100</f>
        <v>80.8</v>
      </c>
      <c r="BH100" s="1">
        <v>99</v>
      </c>
      <c r="BI100" s="1">
        <v>0</v>
      </c>
      <c r="BJ100" s="1">
        <v>0</v>
      </c>
      <c r="BK100" s="1">
        <v>1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1</v>
      </c>
      <c r="BV100" s="1">
        <v>0</v>
      </c>
      <c r="BW100" s="1">
        <v>1</v>
      </c>
      <c r="BX100" s="1">
        <v>0</v>
      </c>
      <c r="BY100" s="1">
        <v>0</v>
      </c>
      <c r="BZ100" s="1">
        <v>0</v>
      </c>
      <c r="CA100">
        <v>31</v>
      </c>
      <c r="CB100">
        <v>23</v>
      </c>
      <c r="CC100" s="137">
        <f t="shared" si="31"/>
        <v>1193079.2441033481</v>
      </c>
      <c r="CD100" s="137">
        <f t="shared" si="32"/>
        <v>398340.14964919828</v>
      </c>
      <c r="CE100" s="137">
        <f t="shared" si="33"/>
        <v>1097237.938996732</v>
      </c>
      <c r="CF100" s="1">
        <v>0</v>
      </c>
    </row>
    <row r="101" spans="1:84" x14ac:dyDescent="0.2">
      <c r="A101" s="3">
        <v>42826</v>
      </c>
      <c r="B101" s="4">
        <f t="shared" si="17"/>
        <v>2017</v>
      </c>
      <c r="C101" s="4">
        <f t="shared" si="18"/>
        <v>4</v>
      </c>
      <c r="D101" s="2">
        <v>28044671.776101463</v>
      </c>
      <c r="E101" s="12">
        <f>VLOOKUP('Monthly Data'!$B101,CDM!$P$4:$V$15,2,FALSE)/12</f>
        <v>1550771.6510418358</v>
      </c>
      <c r="F101" s="12">
        <f t="shared" si="19"/>
        <v>29595443.427143298</v>
      </c>
      <c r="G101" s="12">
        <v>42797</v>
      </c>
      <c r="H101" s="2">
        <v>10386755.94001675</v>
      </c>
      <c r="I101" s="12">
        <f>VLOOKUP('Monthly Data'!$B101,CDM!$P$4:$V$15,3,FALSE)/12</f>
        <v>612471.2362516633</v>
      </c>
      <c r="J101" s="12">
        <f t="shared" si="20"/>
        <v>10999227.176268414</v>
      </c>
      <c r="K101" s="12">
        <v>4052</v>
      </c>
      <c r="L101" s="2">
        <v>26954451.815236881</v>
      </c>
      <c r="M101" s="12">
        <f>VLOOKUP('Monthly Data'!$B101,CDM!$P$4:$V$15,4,FALSE)/12</f>
        <v>1717519.3315376786</v>
      </c>
      <c r="N101" s="12">
        <f t="shared" si="21"/>
        <v>28671971.14677456</v>
      </c>
      <c r="O101" s="2">
        <v>67506.196017490482</v>
      </c>
      <c r="P101" s="12">
        <f>VLOOKUP('Monthly Data'!$B101,CDM!$P$21:$S$32,2,FALSE)/12</f>
        <v>2689.4027288148427</v>
      </c>
      <c r="Q101" s="12">
        <f t="shared" si="22"/>
        <v>70195.598746305332</v>
      </c>
      <c r="R101" s="12">
        <v>517</v>
      </c>
      <c r="S101" s="2">
        <v>542531.92599620495</v>
      </c>
      <c r="T101" s="12">
        <f>VLOOKUP('Monthly Data'!$B101,CDM!$P$4:$V$15,7,FALSE)/12</f>
        <v>6357.3881033333337</v>
      </c>
      <c r="U101" s="12">
        <f t="shared" si="23"/>
        <v>548889.31409953826</v>
      </c>
      <c r="V101" s="2">
        <v>1739.3273893160974</v>
      </c>
      <c r="W101" s="12">
        <f>VLOOKUP('Monthly Data'!$B101,CDM!$P$21:$S$32,4,FALSE)/12</f>
        <v>10.633433930000001</v>
      </c>
      <c r="X101" s="12">
        <f t="shared" si="24"/>
        <v>1749.9608232460973</v>
      </c>
      <c r="Y101" s="11">
        <v>9780</v>
      </c>
      <c r="Z101" s="2">
        <v>33988.083491461111</v>
      </c>
      <c r="AA101" s="12">
        <f>VLOOKUP('Monthly Data'!$B101,CDM!$P$4:$V$15,6,FALSE)/12</f>
        <v>0</v>
      </c>
      <c r="AB101" s="12">
        <f t="shared" si="25"/>
        <v>33988.083491461111</v>
      </c>
      <c r="AC101" s="13">
        <v>96.406887417218542</v>
      </c>
      <c r="AD101" s="12">
        <f>VLOOKUP('Monthly Data'!$B101,CDM!$P$21:$S$32,3,FALSE)/12</f>
        <v>0</v>
      </c>
      <c r="AE101" s="12">
        <f t="shared" si="26"/>
        <v>96.406887417218542</v>
      </c>
      <c r="AF101" s="213">
        <v>384</v>
      </c>
      <c r="AG101" s="2">
        <v>97936.963946868767</v>
      </c>
      <c r="AH101" s="5">
        <v>307</v>
      </c>
      <c r="AI101" s="1">
        <f>Weather!C221</f>
        <v>406.10000000000008</v>
      </c>
      <c r="AJ101" s="1">
        <f>Weather!D221</f>
        <v>0</v>
      </c>
      <c r="AK101" s="1">
        <f>Weather!E221</f>
        <v>0</v>
      </c>
      <c r="AL101" s="1">
        <f>Weather!F221</f>
        <v>3</v>
      </c>
      <c r="AM101" s="1">
        <f t="shared" si="27"/>
        <v>164917.21000000008</v>
      </c>
      <c r="AN101" s="126">
        <f t="shared" si="28"/>
        <v>0</v>
      </c>
      <c r="AO101" s="1">
        <f>Weather!G221</f>
        <v>346.1</v>
      </c>
      <c r="AP101" s="1">
        <f>Weather!H221</f>
        <v>0</v>
      </c>
      <c r="AQ101" s="1">
        <f t="shared" si="29"/>
        <v>119785.21000000002</v>
      </c>
      <c r="AR101" s="1">
        <f t="shared" si="30"/>
        <v>0</v>
      </c>
      <c r="AS101" s="1">
        <f>Weather!I221</f>
        <v>173.30000000000004</v>
      </c>
      <c r="AT101" s="1">
        <f>Weather!J221</f>
        <v>7.1999999999999993</v>
      </c>
      <c r="AU101" s="1">
        <f>Weather!K221</f>
        <v>229.8</v>
      </c>
      <c r="AV101" s="1">
        <f>Weather!L221</f>
        <v>3.6999999999999993</v>
      </c>
      <c r="AW101" s="1">
        <f>Weather!M221</f>
        <v>287.8</v>
      </c>
      <c r="AX101" s="1">
        <f>Weather!N221</f>
        <v>1.6999999999999993</v>
      </c>
      <c r="AY101" s="1">
        <f>Weather!O221</f>
        <v>0</v>
      </c>
      <c r="AZ101" s="1">
        <f>Weather!P221</f>
        <v>4.4633333333333338</v>
      </c>
      <c r="BA101" s="1">
        <f>Economic!C101</f>
        <v>6982.8</v>
      </c>
      <c r="BB101" s="1">
        <f>Economic!D101</f>
        <v>78.3</v>
      </c>
      <c r="BC101" s="1">
        <f>Economic!E101</f>
        <v>250</v>
      </c>
      <c r="BD101" s="1">
        <f>Economic!F101</f>
        <v>713254.1</v>
      </c>
      <c r="BE101" s="1">
        <f>Economic!G101</f>
        <v>6800.5</v>
      </c>
      <c r="BF101" s="1">
        <f>Economic!H101</f>
        <v>7074.8</v>
      </c>
      <c r="BG101" s="1">
        <f>Economic!I101</f>
        <v>80.099999999999994</v>
      </c>
      <c r="BH101" s="1">
        <v>100</v>
      </c>
      <c r="BI101" s="1">
        <v>0</v>
      </c>
      <c r="BJ101" s="1">
        <v>0</v>
      </c>
      <c r="BK101" s="1">
        <v>0</v>
      </c>
      <c r="BL101" s="1">
        <v>1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1</v>
      </c>
      <c r="BV101" s="1">
        <v>0</v>
      </c>
      <c r="BW101" s="1">
        <v>1</v>
      </c>
      <c r="BX101" s="1">
        <v>1</v>
      </c>
      <c r="BY101" s="1">
        <v>0</v>
      </c>
      <c r="BZ101" s="1">
        <v>1</v>
      </c>
      <c r="CA101">
        <v>30</v>
      </c>
      <c r="CB101">
        <v>19</v>
      </c>
      <c r="CC101" s="137">
        <f t="shared" si="31"/>
        <v>986514.78090477665</v>
      </c>
      <c r="CD101" s="137">
        <f t="shared" si="32"/>
        <v>346225.19800055836</v>
      </c>
      <c r="CE101" s="137">
        <f t="shared" si="33"/>
        <v>955732.37155915203</v>
      </c>
      <c r="CF101" s="1">
        <v>0</v>
      </c>
    </row>
    <row r="102" spans="1:84" x14ac:dyDescent="0.2">
      <c r="A102" s="3">
        <v>42856</v>
      </c>
      <c r="B102" s="4">
        <f t="shared" si="17"/>
        <v>2017</v>
      </c>
      <c r="C102" s="4">
        <f t="shared" si="18"/>
        <v>5</v>
      </c>
      <c r="D102" s="2">
        <v>24140842.502162836</v>
      </c>
      <c r="E102" s="12">
        <f>VLOOKUP('Monthly Data'!$B102,CDM!$P$4:$V$15,2,FALSE)/12</f>
        <v>1550771.6510418358</v>
      </c>
      <c r="F102" s="12">
        <f t="shared" si="19"/>
        <v>25691614.153204672</v>
      </c>
      <c r="G102" s="12">
        <v>42797</v>
      </c>
      <c r="H102" s="2">
        <v>9860713.3741772659</v>
      </c>
      <c r="I102" s="12">
        <f>VLOOKUP('Monthly Data'!$B102,CDM!$P$4:$V$15,3,FALSE)/12</f>
        <v>612471.2362516633</v>
      </c>
      <c r="J102" s="12">
        <f t="shared" si="20"/>
        <v>10473184.610428929</v>
      </c>
      <c r="K102" s="12">
        <v>4052</v>
      </c>
      <c r="L102" s="2">
        <v>26098101.681442216</v>
      </c>
      <c r="M102" s="12">
        <f>VLOOKUP('Monthly Data'!$B102,CDM!$P$4:$V$15,4,FALSE)/12</f>
        <v>1717519.3315376786</v>
      </c>
      <c r="N102" s="12">
        <f t="shared" si="21"/>
        <v>27815621.012979895</v>
      </c>
      <c r="O102" s="2">
        <v>65361.506138883167</v>
      </c>
      <c r="P102" s="12">
        <f>VLOOKUP('Monthly Data'!$B102,CDM!$P$21:$S$32,2,FALSE)/12</f>
        <v>2689.4027288148427</v>
      </c>
      <c r="Q102" s="12">
        <f t="shared" si="22"/>
        <v>68050.908867698017</v>
      </c>
      <c r="R102" s="12">
        <v>517</v>
      </c>
      <c r="S102" s="2">
        <v>483557.79886148003</v>
      </c>
      <c r="T102" s="12">
        <f>VLOOKUP('Monthly Data'!$B102,CDM!$P$4:$V$15,7,FALSE)/12</f>
        <v>6357.3881033333337</v>
      </c>
      <c r="U102" s="12">
        <f t="shared" si="23"/>
        <v>489915.18696481339</v>
      </c>
      <c r="V102" s="2">
        <v>1739.3273893160974</v>
      </c>
      <c r="W102" s="12">
        <f>VLOOKUP('Monthly Data'!$B102,CDM!$P$21:$S$32,4,FALSE)/12</f>
        <v>10.633433930000001</v>
      </c>
      <c r="X102" s="12">
        <f t="shared" si="24"/>
        <v>1749.9608232460973</v>
      </c>
      <c r="Y102" s="11">
        <v>9780</v>
      </c>
      <c r="Z102" s="2">
        <v>35121.03415559775</v>
      </c>
      <c r="AA102" s="12">
        <f>VLOOKUP('Monthly Data'!$B102,CDM!$P$4:$V$15,6,FALSE)/12</f>
        <v>0</v>
      </c>
      <c r="AB102" s="12">
        <f t="shared" si="25"/>
        <v>35121.03415559775</v>
      </c>
      <c r="AC102" s="13">
        <v>96.406887417218542</v>
      </c>
      <c r="AD102" s="12">
        <f>VLOOKUP('Monthly Data'!$B102,CDM!$P$21:$S$32,3,FALSE)/12</f>
        <v>0</v>
      </c>
      <c r="AE102" s="12">
        <f t="shared" si="26"/>
        <v>96.406887417218542</v>
      </c>
      <c r="AF102" s="213">
        <v>384</v>
      </c>
      <c r="AG102" s="2">
        <v>101169.63577904293</v>
      </c>
      <c r="AH102" s="5">
        <v>307</v>
      </c>
      <c r="AI102" s="1">
        <f>Weather!C222</f>
        <v>242.10000000000002</v>
      </c>
      <c r="AJ102" s="1">
        <f>Weather!D222</f>
        <v>1.3</v>
      </c>
      <c r="AK102" s="1">
        <f>Weather!E222</f>
        <v>0</v>
      </c>
      <c r="AL102" s="1">
        <f>Weather!F222</f>
        <v>0</v>
      </c>
      <c r="AM102" s="1">
        <f t="shared" si="27"/>
        <v>58612.410000000011</v>
      </c>
      <c r="AN102" s="126">
        <f t="shared" si="28"/>
        <v>1.6900000000000002</v>
      </c>
      <c r="AO102" s="1">
        <f>Weather!G222</f>
        <v>184.10000000000002</v>
      </c>
      <c r="AP102" s="1">
        <f>Weather!H222</f>
        <v>5.3000000000000007</v>
      </c>
      <c r="AQ102" s="1">
        <f t="shared" si="29"/>
        <v>33892.810000000005</v>
      </c>
      <c r="AR102" s="1">
        <f t="shared" si="30"/>
        <v>28.090000000000007</v>
      </c>
      <c r="AS102" s="1">
        <f>Weather!I222</f>
        <v>54.4</v>
      </c>
      <c r="AT102" s="1">
        <f>Weather!J222</f>
        <v>61.599999999999994</v>
      </c>
      <c r="AU102" s="1">
        <f>Weather!K222</f>
        <v>88.3</v>
      </c>
      <c r="AV102" s="1">
        <f>Weather!L222</f>
        <v>33.5</v>
      </c>
      <c r="AW102" s="1">
        <f>Weather!M222</f>
        <v>130.89999999999998</v>
      </c>
      <c r="AX102" s="1">
        <f>Weather!N222</f>
        <v>14.100000000000001</v>
      </c>
      <c r="AY102" s="1">
        <f>Weather!O222</f>
        <v>0</v>
      </c>
      <c r="AZ102" s="1">
        <f>Weather!P222</f>
        <v>10.232258064516129</v>
      </c>
      <c r="BA102" s="1">
        <f>Economic!C102</f>
        <v>7047.4</v>
      </c>
      <c r="BB102" s="1">
        <f>Economic!D102</f>
        <v>78.599999999999994</v>
      </c>
      <c r="BC102" s="1">
        <f>Economic!E102</f>
        <v>250</v>
      </c>
      <c r="BD102" s="1">
        <f>Economic!F102</f>
        <v>713254.1</v>
      </c>
      <c r="BE102" s="1">
        <f>Economic!G102</f>
        <v>6800.5</v>
      </c>
      <c r="BF102" s="1">
        <f>Economic!H102</f>
        <v>7080.7</v>
      </c>
      <c r="BG102" s="1">
        <f>Economic!I102</f>
        <v>80</v>
      </c>
      <c r="BH102" s="1">
        <v>101</v>
      </c>
      <c r="BI102" s="1">
        <v>0</v>
      </c>
      <c r="BJ102" s="1">
        <v>0</v>
      </c>
      <c r="BK102" s="1">
        <v>0</v>
      </c>
      <c r="BL102" s="1">
        <v>0</v>
      </c>
      <c r="BM102" s="1">
        <v>1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1</v>
      </c>
      <c r="BV102" s="1">
        <v>0</v>
      </c>
      <c r="BW102" s="1">
        <v>1</v>
      </c>
      <c r="BX102" s="1">
        <v>1</v>
      </c>
      <c r="BY102" s="1">
        <v>0</v>
      </c>
      <c r="BZ102" s="1">
        <v>1</v>
      </c>
      <c r="CA102">
        <v>31</v>
      </c>
      <c r="CB102">
        <v>22</v>
      </c>
      <c r="CC102" s="137">
        <f t="shared" si="31"/>
        <v>828761.74687757005</v>
      </c>
      <c r="CD102" s="137">
        <f t="shared" si="32"/>
        <v>318087.52819926664</v>
      </c>
      <c r="CE102" s="137">
        <f t="shared" si="33"/>
        <v>897278.09719289979</v>
      </c>
      <c r="CF102" s="1">
        <v>0</v>
      </c>
    </row>
    <row r="103" spans="1:84" x14ac:dyDescent="0.2">
      <c r="A103" s="3">
        <v>42887</v>
      </c>
      <c r="B103" s="4">
        <f t="shared" si="17"/>
        <v>2017</v>
      </c>
      <c r="C103" s="4">
        <f t="shared" si="18"/>
        <v>6</v>
      </c>
      <c r="D103" s="2">
        <v>22388593.985149544</v>
      </c>
      <c r="E103" s="12">
        <f>VLOOKUP('Monthly Data'!$B103,CDM!$P$4:$V$15,2,FALSE)/12</f>
        <v>1550771.6510418358</v>
      </c>
      <c r="F103" s="12">
        <f t="shared" si="19"/>
        <v>23939365.636191379</v>
      </c>
      <c r="G103" s="12">
        <v>42797</v>
      </c>
      <c r="H103" s="2">
        <v>9561012.5151322857</v>
      </c>
      <c r="I103" s="12">
        <f>VLOOKUP('Monthly Data'!$B103,CDM!$P$4:$V$15,3,FALSE)/12</f>
        <v>612471.2362516633</v>
      </c>
      <c r="J103" s="12">
        <f t="shared" si="20"/>
        <v>10173483.751383949</v>
      </c>
      <c r="K103" s="12">
        <v>4052</v>
      </c>
      <c r="L103" s="2">
        <v>25695923.560246497</v>
      </c>
      <c r="M103" s="12">
        <f>VLOOKUP('Monthly Data'!$B103,CDM!$P$4:$V$15,4,FALSE)/12</f>
        <v>1717519.3315376786</v>
      </c>
      <c r="N103" s="12">
        <f t="shared" si="21"/>
        <v>27413442.891784176</v>
      </c>
      <c r="O103" s="2">
        <v>64354.269365177497</v>
      </c>
      <c r="P103" s="12">
        <f>VLOOKUP('Monthly Data'!$B103,CDM!$P$21:$S$32,2,FALSE)/12</f>
        <v>2689.4027288148427</v>
      </c>
      <c r="Q103" s="12">
        <f t="shared" si="22"/>
        <v>67043.67209399234</v>
      </c>
      <c r="R103" s="12">
        <v>517</v>
      </c>
      <c r="S103" s="2">
        <v>430204.53510436433</v>
      </c>
      <c r="T103" s="12">
        <f>VLOOKUP('Monthly Data'!$B103,CDM!$P$4:$V$15,7,FALSE)/12</f>
        <v>6357.3881033333337</v>
      </c>
      <c r="U103" s="12">
        <f t="shared" si="23"/>
        <v>436561.92320769769</v>
      </c>
      <c r="V103" s="2">
        <v>1739.3273893160974</v>
      </c>
      <c r="W103" s="12">
        <f>VLOOKUP('Monthly Data'!$B103,CDM!$P$21:$S$32,4,FALSE)/12</f>
        <v>10.633433930000001</v>
      </c>
      <c r="X103" s="12">
        <f t="shared" si="24"/>
        <v>1749.9608232460973</v>
      </c>
      <c r="Y103" s="11">
        <v>9780</v>
      </c>
      <c r="Z103" s="2">
        <v>33955.683111954488</v>
      </c>
      <c r="AA103" s="12">
        <f>VLOOKUP('Monthly Data'!$B103,CDM!$P$4:$V$15,6,FALSE)/12</f>
        <v>0</v>
      </c>
      <c r="AB103" s="12">
        <f t="shared" si="25"/>
        <v>33955.683111954488</v>
      </c>
      <c r="AC103" s="13">
        <v>96.406887417218542</v>
      </c>
      <c r="AD103" s="12">
        <f>VLOOKUP('Monthly Data'!$B103,CDM!$P$21:$S$32,3,FALSE)/12</f>
        <v>0</v>
      </c>
      <c r="AE103" s="12">
        <f t="shared" si="26"/>
        <v>96.406887417218542</v>
      </c>
      <c r="AF103" s="213">
        <v>384</v>
      </c>
      <c r="AG103" s="2">
        <v>97526.350938224452</v>
      </c>
      <c r="AH103" s="5">
        <v>307</v>
      </c>
      <c r="AI103" s="1">
        <f>Weather!C223</f>
        <v>69.900000000000006</v>
      </c>
      <c r="AJ103" s="1">
        <f>Weather!D223</f>
        <v>11.9</v>
      </c>
      <c r="AK103" s="1">
        <f>Weather!E223</f>
        <v>0</v>
      </c>
      <c r="AL103" s="1">
        <f>Weather!F223</f>
        <v>0</v>
      </c>
      <c r="AM103" s="1">
        <f t="shared" si="27"/>
        <v>4886.0100000000011</v>
      </c>
      <c r="AN103" s="126">
        <f t="shared" si="28"/>
        <v>141.61000000000001</v>
      </c>
      <c r="AO103" s="1">
        <f>Weather!G223</f>
        <v>31.699999999999996</v>
      </c>
      <c r="AP103" s="1">
        <f>Weather!H223</f>
        <v>33.700000000000003</v>
      </c>
      <c r="AQ103" s="1">
        <f t="shared" si="29"/>
        <v>1004.8899999999998</v>
      </c>
      <c r="AR103" s="1">
        <f t="shared" si="30"/>
        <v>1135.6900000000003</v>
      </c>
      <c r="AS103" s="1">
        <f>Weather!I223</f>
        <v>0.19999999999999929</v>
      </c>
      <c r="AT103" s="1">
        <f>Weather!J223</f>
        <v>182.20000000000005</v>
      </c>
      <c r="AU103" s="1">
        <f>Weather!K223</f>
        <v>3</v>
      </c>
      <c r="AV103" s="1">
        <f>Weather!L223</f>
        <v>125</v>
      </c>
      <c r="AW103" s="1">
        <f>Weather!M223</f>
        <v>12.599999999999998</v>
      </c>
      <c r="AX103" s="1">
        <f>Weather!N223</f>
        <v>74.599999999999994</v>
      </c>
      <c r="AY103" s="1">
        <f>Weather!O223</f>
        <v>4.4000000000000021</v>
      </c>
      <c r="AZ103" s="1">
        <f>Weather!P223</f>
        <v>16.066666666666666</v>
      </c>
      <c r="BA103" s="1">
        <f>Economic!C103</f>
        <v>7129.6</v>
      </c>
      <c r="BB103" s="1">
        <f>Economic!D103</f>
        <v>81</v>
      </c>
      <c r="BC103" s="1">
        <f>Economic!E103</f>
        <v>250</v>
      </c>
      <c r="BD103" s="1">
        <f>Economic!F103</f>
        <v>713254.1</v>
      </c>
      <c r="BE103" s="1">
        <f>Economic!G103</f>
        <v>6800.5</v>
      </c>
      <c r="BF103" s="1">
        <f>Economic!H103</f>
        <v>7085.4</v>
      </c>
      <c r="BG103" s="1">
        <f>Economic!I103</f>
        <v>80.8</v>
      </c>
      <c r="BH103" s="1">
        <v>102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1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>
        <v>30</v>
      </c>
      <c r="CB103">
        <v>22</v>
      </c>
      <c r="CC103" s="137">
        <f t="shared" si="31"/>
        <v>797978.85453971266</v>
      </c>
      <c r="CD103" s="137">
        <f t="shared" si="32"/>
        <v>318700.41717107617</v>
      </c>
      <c r="CE103" s="137">
        <f t="shared" si="33"/>
        <v>913781.42972613918</v>
      </c>
      <c r="CF103" s="1">
        <v>0</v>
      </c>
    </row>
    <row r="104" spans="1:84" x14ac:dyDescent="0.2">
      <c r="A104" s="3">
        <v>42917</v>
      </c>
      <c r="B104" s="4">
        <f t="shared" si="17"/>
        <v>2017</v>
      </c>
      <c r="C104" s="4">
        <f t="shared" si="18"/>
        <v>7</v>
      </c>
      <c r="D104" s="2">
        <v>24383196.475797318</v>
      </c>
      <c r="E104" s="12">
        <f>VLOOKUP('Monthly Data'!$B104,CDM!$P$4:$V$15,2,FALSE)/12</f>
        <v>1550771.6510418358</v>
      </c>
      <c r="F104" s="12">
        <f t="shared" si="19"/>
        <v>25933968.126839153</v>
      </c>
      <c r="G104" s="12">
        <v>42851</v>
      </c>
      <c r="H104" s="2">
        <v>10410530.141947942</v>
      </c>
      <c r="I104" s="12">
        <f>VLOOKUP('Monthly Data'!$B104,CDM!$P$4:$V$15,3,FALSE)/12</f>
        <v>612471.2362516633</v>
      </c>
      <c r="J104" s="12">
        <f t="shared" si="20"/>
        <v>11023001.378199605</v>
      </c>
      <c r="K104" s="12">
        <v>4080</v>
      </c>
      <c r="L104" s="2">
        <v>28705770.325291783</v>
      </c>
      <c r="M104" s="12">
        <f>VLOOKUP('Monthly Data'!$B104,CDM!$P$4:$V$15,4,FALSE)/12</f>
        <v>1717519.3315376786</v>
      </c>
      <c r="N104" s="12">
        <f t="shared" si="21"/>
        <v>30423289.656829461</v>
      </c>
      <c r="O104" s="2">
        <v>71892.29340278382</v>
      </c>
      <c r="P104" s="12">
        <f>VLOOKUP('Monthly Data'!$B104,CDM!$P$21:$S$32,2,FALSE)/12</f>
        <v>2689.4027288148427</v>
      </c>
      <c r="Q104" s="12">
        <f t="shared" si="22"/>
        <v>74581.69613159867</v>
      </c>
      <c r="R104" s="12">
        <v>499</v>
      </c>
      <c r="S104" s="2">
        <v>465110.07590132824</v>
      </c>
      <c r="T104" s="12">
        <f>VLOOKUP('Monthly Data'!$B104,CDM!$P$4:$V$15,7,FALSE)/12</f>
        <v>6357.3881033333337</v>
      </c>
      <c r="U104" s="12">
        <f t="shared" si="23"/>
        <v>471467.4640046616</v>
      </c>
      <c r="V104" s="2">
        <v>1741.6393786883991</v>
      </c>
      <c r="W104" s="12">
        <f>VLOOKUP('Monthly Data'!$B104,CDM!$P$21:$S$32,4,FALSE)/12</f>
        <v>10.633433930000001</v>
      </c>
      <c r="X104" s="12">
        <f t="shared" si="24"/>
        <v>1752.272812618399</v>
      </c>
      <c r="Y104" s="11">
        <v>9793</v>
      </c>
      <c r="Z104" s="2">
        <v>35121.034155597736</v>
      </c>
      <c r="AA104" s="12">
        <f>VLOOKUP('Monthly Data'!$B104,CDM!$P$4:$V$15,6,FALSE)/12</f>
        <v>0</v>
      </c>
      <c r="AB104" s="12">
        <f t="shared" si="25"/>
        <v>35121.034155597736</v>
      </c>
      <c r="AC104" s="13">
        <v>94.147350993377486</v>
      </c>
      <c r="AD104" s="12">
        <f>VLOOKUP('Monthly Data'!$B104,CDM!$P$21:$S$32,3,FALSE)/12</f>
        <v>0</v>
      </c>
      <c r="AE104" s="12">
        <f t="shared" si="26"/>
        <v>94.147350993377486</v>
      </c>
      <c r="AF104" s="213">
        <v>383</v>
      </c>
      <c r="AG104" s="2">
        <v>100413.02656546545</v>
      </c>
      <c r="AH104" s="5">
        <v>301</v>
      </c>
      <c r="AI104" s="1">
        <f>Weather!C224</f>
        <v>28.599999999999998</v>
      </c>
      <c r="AJ104" s="1">
        <f>Weather!D224</f>
        <v>31.100000000000005</v>
      </c>
      <c r="AK104" s="1">
        <f>Weather!E224</f>
        <v>0</v>
      </c>
      <c r="AL104" s="1">
        <f>Weather!F224</f>
        <v>0</v>
      </c>
      <c r="AM104" s="1">
        <f t="shared" si="27"/>
        <v>817.95999999999992</v>
      </c>
      <c r="AN104" s="126">
        <f t="shared" si="28"/>
        <v>967.21000000000026</v>
      </c>
      <c r="AO104" s="1">
        <f>Weather!G224</f>
        <v>7.9</v>
      </c>
      <c r="AP104" s="1">
        <f>Weather!H224</f>
        <v>72.399999999999977</v>
      </c>
      <c r="AQ104" s="1">
        <f t="shared" si="29"/>
        <v>62.410000000000004</v>
      </c>
      <c r="AR104" s="1">
        <f t="shared" si="30"/>
        <v>5241.7599999999966</v>
      </c>
      <c r="AS104" s="1">
        <f>Weather!I224</f>
        <v>0</v>
      </c>
      <c r="AT104" s="1">
        <f>Weather!J224</f>
        <v>250.5</v>
      </c>
      <c r="AU104" s="1">
        <f>Weather!K224</f>
        <v>0</v>
      </c>
      <c r="AV104" s="1">
        <f>Weather!L224</f>
        <v>188.5</v>
      </c>
      <c r="AW104" s="1">
        <f>Weather!M224</f>
        <v>1.5999999999999996</v>
      </c>
      <c r="AX104" s="1">
        <f>Weather!N224</f>
        <v>128.1</v>
      </c>
      <c r="AY104" s="1">
        <f>Weather!O224</f>
        <v>9.3999999999999986</v>
      </c>
      <c r="AZ104" s="1">
        <f>Weather!P224</f>
        <v>18.080645161290324</v>
      </c>
      <c r="BA104" s="1">
        <f>Economic!C104</f>
        <v>7195</v>
      </c>
      <c r="BB104" s="1">
        <f>Economic!D104</f>
        <v>82.8</v>
      </c>
      <c r="BC104" s="1">
        <f>Economic!E104</f>
        <v>250</v>
      </c>
      <c r="BD104" s="1">
        <f>Economic!F104</f>
        <v>713254.1</v>
      </c>
      <c r="BE104" s="1">
        <f>Economic!G104</f>
        <v>6800.5</v>
      </c>
      <c r="BF104" s="1">
        <f>Economic!H104</f>
        <v>7099.9</v>
      </c>
      <c r="BG104" s="1">
        <f>Economic!I104</f>
        <v>81.400000000000006</v>
      </c>
      <c r="BH104" s="1">
        <v>103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1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>
        <v>31</v>
      </c>
      <c r="CB104">
        <v>20</v>
      </c>
      <c r="CC104" s="137">
        <f t="shared" si="31"/>
        <v>836579.61699481145</v>
      </c>
      <c r="CD104" s="137">
        <f t="shared" si="32"/>
        <v>335823.55296606262</v>
      </c>
      <c r="CE104" s="137">
        <f t="shared" si="33"/>
        <v>981396.4405428858</v>
      </c>
      <c r="CF104" s="1">
        <v>1</v>
      </c>
    </row>
    <row r="105" spans="1:84" x14ac:dyDescent="0.2">
      <c r="A105" s="3">
        <v>42948</v>
      </c>
      <c r="B105" s="4">
        <f t="shared" si="17"/>
        <v>2017</v>
      </c>
      <c r="C105" s="4">
        <f t="shared" si="18"/>
        <v>8</v>
      </c>
      <c r="D105" s="2">
        <v>23477321.5141256</v>
      </c>
      <c r="E105" s="12">
        <f>VLOOKUP('Monthly Data'!$B105,CDM!$P$4:$V$15,2,FALSE)/12</f>
        <v>1550771.6510418358</v>
      </c>
      <c r="F105" s="12">
        <f t="shared" si="19"/>
        <v>25028093.165167436</v>
      </c>
      <c r="G105" s="12">
        <v>42851</v>
      </c>
      <c r="H105" s="2">
        <v>10104022.185566768</v>
      </c>
      <c r="I105" s="12">
        <f>VLOOKUP('Monthly Data'!$B105,CDM!$P$4:$V$15,3,FALSE)/12</f>
        <v>612471.2362516633</v>
      </c>
      <c r="J105" s="12">
        <f t="shared" si="20"/>
        <v>10716493.421818431</v>
      </c>
      <c r="K105" s="12">
        <v>4080</v>
      </c>
      <c r="L105" s="2">
        <v>28455777.023806155</v>
      </c>
      <c r="M105" s="12">
        <f>VLOOKUP('Monthly Data'!$B105,CDM!$P$4:$V$15,4,FALSE)/12</f>
        <v>1717519.3315376786</v>
      </c>
      <c r="N105" s="12">
        <f t="shared" si="21"/>
        <v>30173296.355343834</v>
      </c>
      <c r="O105" s="2">
        <v>71266.196573628171</v>
      </c>
      <c r="P105" s="12">
        <f>VLOOKUP('Monthly Data'!$B105,CDM!$P$21:$S$32,2,FALSE)/12</f>
        <v>2689.4027288148427</v>
      </c>
      <c r="Q105" s="12">
        <f t="shared" si="22"/>
        <v>73955.599302443006</v>
      </c>
      <c r="R105" s="12">
        <v>499</v>
      </c>
      <c r="S105" s="2">
        <v>533603.44402277039</v>
      </c>
      <c r="T105" s="12">
        <f>VLOOKUP('Monthly Data'!$B105,CDM!$P$4:$V$15,7,FALSE)/12</f>
        <v>6357.3881033333337</v>
      </c>
      <c r="U105" s="12">
        <f t="shared" si="23"/>
        <v>539960.83212610369</v>
      </c>
      <c r="V105" s="2">
        <v>1741.6393786883991</v>
      </c>
      <c r="W105" s="12">
        <f>VLOOKUP('Monthly Data'!$B105,CDM!$P$21:$S$32,4,FALSE)/12</f>
        <v>10.633433930000001</v>
      </c>
      <c r="X105" s="12">
        <f t="shared" si="24"/>
        <v>1752.272812618399</v>
      </c>
      <c r="Y105" s="11">
        <v>9793</v>
      </c>
      <c r="Z105" s="2">
        <v>34948.055028463015</v>
      </c>
      <c r="AA105" s="12">
        <f>VLOOKUP('Monthly Data'!$B105,CDM!$P$4:$V$15,6,FALSE)/12</f>
        <v>0</v>
      </c>
      <c r="AB105" s="12">
        <f t="shared" si="25"/>
        <v>34948.055028463015</v>
      </c>
      <c r="AC105" s="13">
        <v>94.147350993377486</v>
      </c>
      <c r="AD105" s="12">
        <f>VLOOKUP('Monthly Data'!$B105,CDM!$P$21:$S$32,3,FALSE)/12</f>
        <v>0</v>
      </c>
      <c r="AE105" s="12">
        <f t="shared" si="26"/>
        <v>94.147350993377486</v>
      </c>
      <c r="AF105" s="213">
        <v>383</v>
      </c>
      <c r="AG105" s="2">
        <v>100224.02460672149</v>
      </c>
      <c r="AH105" s="5">
        <v>301</v>
      </c>
      <c r="AI105" s="1">
        <f>Weather!C225</f>
        <v>65.199999999999989</v>
      </c>
      <c r="AJ105" s="1">
        <f>Weather!D225</f>
        <v>11.6</v>
      </c>
      <c r="AK105" s="1">
        <f>Weather!E225</f>
        <v>0</v>
      </c>
      <c r="AL105" s="1">
        <f>Weather!F225</f>
        <v>0</v>
      </c>
      <c r="AM105" s="1">
        <f t="shared" si="27"/>
        <v>4251.0399999999981</v>
      </c>
      <c r="AN105" s="126">
        <f t="shared" si="28"/>
        <v>134.56</v>
      </c>
      <c r="AO105" s="1">
        <f>Weather!G225</f>
        <v>27.700000000000003</v>
      </c>
      <c r="AP105" s="1">
        <f>Weather!H225</f>
        <v>36.100000000000009</v>
      </c>
      <c r="AQ105" s="1">
        <f t="shared" si="29"/>
        <v>767.29000000000019</v>
      </c>
      <c r="AR105" s="1">
        <f t="shared" si="30"/>
        <v>1303.2100000000007</v>
      </c>
      <c r="AS105" s="1">
        <f>Weather!I225</f>
        <v>0.19999999999999929</v>
      </c>
      <c r="AT105" s="1">
        <f>Weather!J225</f>
        <v>194.59999999999994</v>
      </c>
      <c r="AU105" s="1">
        <f>Weather!K225</f>
        <v>3</v>
      </c>
      <c r="AV105" s="1">
        <f>Weather!L225</f>
        <v>135.4</v>
      </c>
      <c r="AW105" s="1">
        <f>Weather!M225</f>
        <v>10.9</v>
      </c>
      <c r="AX105" s="1">
        <f>Weather!N225</f>
        <v>81.300000000000026</v>
      </c>
      <c r="AY105" s="1">
        <f>Weather!O225</f>
        <v>3.9000000000000021</v>
      </c>
      <c r="AZ105" s="1">
        <f>Weather!P225</f>
        <v>16.270967741935483</v>
      </c>
      <c r="BA105" s="1">
        <f>Economic!C105</f>
        <v>7213.7</v>
      </c>
      <c r="BB105" s="1">
        <f>Economic!D105</f>
        <v>82.9</v>
      </c>
      <c r="BC105" s="1">
        <f>Economic!E105</f>
        <v>250</v>
      </c>
      <c r="BD105" s="1">
        <f>Economic!F105</f>
        <v>713254.1</v>
      </c>
      <c r="BE105" s="1">
        <f>Economic!G105</f>
        <v>6800.5</v>
      </c>
      <c r="BF105" s="1">
        <f>Economic!H105</f>
        <v>7121.3</v>
      </c>
      <c r="BG105" s="1">
        <f>Economic!I105</f>
        <v>81.599999999999994</v>
      </c>
      <c r="BH105" s="1">
        <v>104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1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>
        <v>31</v>
      </c>
      <c r="CB105">
        <v>22</v>
      </c>
      <c r="CC105" s="137">
        <f t="shared" si="31"/>
        <v>807357.84403765923</v>
      </c>
      <c r="CD105" s="137">
        <f t="shared" si="32"/>
        <v>325936.19953441189</v>
      </c>
      <c r="CE105" s="137">
        <f t="shared" si="33"/>
        <v>973332.14049496234</v>
      </c>
      <c r="CF105" s="1">
        <v>1</v>
      </c>
    </row>
    <row r="106" spans="1:84" x14ac:dyDescent="0.2">
      <c r="A106" s="3">
        <v>42979</v>
      </c>
      <c r="B106" s="4">
        <f t="shared" si="17"/>
        <v>2017</v>
      </c>
      <c r="C106" s="4">
        <f t="shared" si="18"/>
        <v>9</v>
      </c>
      <c r="D106" s="2">
        <v>22873843.004820667</v>
      </c>
      <c r="E106" s="12">
        <f>VLOOKUP('Monthly Data'!$B106,CDM!$P$4:$V$15,2,FALSE)/12</f>
        <v>1550771.6510418358</v>
      </c>
      <c r="F106" s="12">
        <f t="shared" si="19"/>
        <v>24424614.655862503</v>
      </c>
      <c r="G106" s="12">
        <v>42851</v>
      </c>
      <c r="H106" s="2">
        <v>9804803.2431693282</v>
      </c>
      <c r="I106" s="12">
        <f>VLOOKUP('Monthly Data'!$B106,CDM!$P$4:$V$15,3,FALSE)/12</f>
        <v>612471.2362516633</v>
      </c>
      <c r="J106" s="12">
        <f t="shared" si="20"/>
        <v>10417274.479420992</v>
      </c>
      <c r="K106" s="12">
        <v>4080</v>
      </c>
      <c r="L106" s="2">
        <v>27847918.014235981</v>
      </c>
      <c r="M106" s="12">
        <f>VLOOKUP('Monthly Data'!$B106,CDM!$P$4:$V$15,4,FALSE)/12</f>
        <v>1717519.3315376786</v>
      </c>
      <c r="N106" s="12">
        <f t="shared" si="21"/>
        <v>29565437.34577366</v>
      </c>
      <c r="O106" s="2">
        <v>69743.841389693553</v>
      </c>
      <c r="P106" s="12">
        <f>VLOOKUP('Monthly Data'!$B106,CDM!$P$21:$S$32,2,FALSE)/12</f>
        <v>2689.4027288148427</v>
      </c>
      <c r="Q106" s="12">
        <f t="shared" si="22"/>
        <v>72433.244118508388</v>
      </c>
      <c r="R106" s="12">
        <v>499</v>
      </c>
      <c r="S106" s="2">
        <v>599167.87476280832</v>
      </c>
      <c r="T106" s="12">
        <f>VLOOKUP('Monthly Data'!$B106,CDM!$P$4:$V$15,7,FALSE)/12</f>
        <v>6357.3881033333337</v>
      </c>
      <c r="U106" s="12">
        <f t="shared" si="23"/>
        <v>605525.26286614162</v>
      </c>
      <c r="V106" s="2">
        <v>1741.6393786883991</v>
      </c>
      <c r="W106" s="12">
        <f>VLOOKUP('Monthly Data'!$B106,CDM!$P$21:$S$32,4,FALSE)/12</f>
        <v>10.633433930000001</v>
      </c>
      <c r="X106" s="12">
        <f t="shared" si="24"/>
        <v>1752.272812618399</v>
      </c>
      <c r="Y106" s="11">
        <v>9793</v>
      </c>
      <c r="Z106" s="2">
        <v>33820.68311195448</v>
      </c>
      <c r="AA106" s="12">
        <f>VLOOKUP('Monthly Data'!$B106,CDM!$P$4:$V$15,6,FALSE)/12</f>
        <v>0</v>
      </c>
      <c r="AB106" s="12">
        <f t="shared" si="25"/>
        <v>33820.68311195448</v>
      </c>
      <c r="AC106" s="13">
        <v>94.147350993377486</v>
      </c>
      <c r="AD106" s="12">
        <f>VLOOKUP('Monthly Data'!$B106,CDM!$P$21:$S$32,3,FALSE)/12</f>
        <v>0</v>
      </c>
      <c r="AE106" s="12">
        <f t="shared" si="26"/>
        <v>94.147350993377486</v>
      </c>
      <c r="AF106" s="213">
        <v>383</v>
      </c>
      <c r="AG106" s="2">
        <v>96784.570972272821</v>
      </c>
      <c r="AH106" s="5">
        <v>301</v>
      </c>
      <c r="AI106" s="1">
        <f>Weather!C226</f>
        <v>113.4</v>
      </c>
      <c r="AJ106" s="1">
        <f>Weather!D226</f>
        <v>34.4</v>
      </c>
      <c r="AK106" s="1">
        <f>Weather!E226</f>
        <v>0</v>
      </c>
      <c r="AL106" s="1">
        <f>Weather!F226</f>
        <v>0</v>
      </c>
      <c r="AM106" s="1">
        <f t="shared" si="27"/>
        <v>12859.560000000001</v>
      </c>
      <c r="AN106" s="126">
        <f t="shared" si="28"/>
        <v>1183.3599999999999</v>
      </c>
      <c r="AO106" s="1">
        <f>Weather!G226</f>
        <v>78.2</v>
      </c>
      <c r="AP106" s="1">
        <f>Weather!H226</f>
        <v>59.2</v>
      </c>
      <c r="AQ106" s="1">
        <f t="shared" si="29"/>
        <v>6115.2400000000007</v>
      </c>
      <c r="AR106" s="1">
        <f t="shared" si="30"/>
        <v>3504.6400000000003</v>
      </c>
      <c r="AS106" s="1">
        <f>Weather!I226</f>
        <v>11.1</v>
      </c>
      <c r="AT106" s="1">
        <f>Weather!J226</f>
        <v>172.1</v>
      </c>
      <c r="AU106" s="1">
        <f>Weather!K226</f>
        <v>25.4</v>
      </c>
      <c r="AV106" s="1">
        <f>Weather!L226</f>
        <v>126.4</v>
      </c>
      <c r="AW106" s="1">
        <f>Weather!M226</f>
        <v>47.1</v>
      </c>
      <c r="AX106" s="1">
        <f>Weather!N226</f>
        <v>88.1</v>
      </c>
      <c r="AY106" s="1">
        <f>Weather!O226</f>
        <v>16.899999999999999</v>
      </c>
      <c r="AZ106" s="1">
        <f>Weather!P226</f>
        <v>15.366666666666669</v>
      </c>
      <c r="BA106" s="1">
        <f>Economic!C106</f>
        <v>7197</v>
      </c>
      <c r="BB106" s="1">
        <f>Economic!D106</f>
        <v>82.2</v>
      </c>
      <c r="BC106" s="1">
        <f>Economic!E106</f>
        <v>250</v>
      </c>
      <c r="BD106" s="1">
        <f>Economic!F106</f>
        <v>713254.1</v>
      </c>
      <c r="BE106" s="1">
        <f>Economic!G106</f>
        <v>6800.5</v>
      </c>
      <c r="BF106" s="1">
        <f>Economic!H106</f>
        <v>7150.1</v>
      </c>
      <c r="BG106" s="1">
        <f>Economic!I106</f>
        <v>81.7</v>
      </c>
      <c r="BH106" s="1">
        <v>105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1</v>
      </c>
      <c r="BR106" s="1">
        <v>0</v>
      </c>
      <c r="BS106" s="1">
        <v>0</v>
      </c>
      <c r="BT106" s="1">
        <v>0</v>
      </c>
      <c r="BU106" s="1">
        <v>0</v>
      </c>
      <c r="BV106" s="1">
        <v>1</v>
      </c>
      <c r="BW106" s="1">
        <v>1</v>
      </c>
      <c r="BX106" s="1">
        <v>0</v>
      </c>
      <c r="BY106" s="1">
        <v>1</v>
      </c>
      <c r="BZ106" s="1">
        <v>1</v>
      </c>
      <c r="CA106">
        <v>30</v>
      </c>
      <c r="CB106">
        <v>20</v>
      </c>
      <c r="CC106" s="137">
        <f t="shared" si="31"/>
        <v>814153.82186208339</v>
      </c>
      <c r="CD106" s="137">
        <f t="shared" si="32"/>
        <v>326826.77477231092</v>
      </c>
      <c r="CE106" s="137">
        <f t="shared" si="33"/>
        <v>985514.57819245534</v>
      </c>
      <c r="CF106" s="1">
        <v>1</v>
      </c>
    </row>
    <row r="107" spans="1:84" x14ac:dyDescent="0.2">
      <c r="A107" s="3">
        <v>43009</v>
      </c>
      <c r="B107" s="4">
        <f t="shared" si="17"/>
        <v>2017</v>
      </c>
      <c r="C107" s="4">
        <f t="shared" si="18"/>
        <v>10</v>
      </c>
      <c r="D107" s="2">
        <v>25361040.630483497</v>
      </c>
      <c r="E107" s="12">
        <f>VLOOKUP('Monthly Data'!$B107,CDM!$P$4:$V$15,2,FALSE)/12</f>
        <v>1550771.6510418358</v>
      </c>
      <c r="F107" s="12">
        <f t="shared" si="19"/>
        <v>26911812.281525332</v>
      </c>
      <c r="G107" s="12">
        <v>42827</v>
      </c>
      <c r="H107" s="2">
        <v>10221427.234083645</v>
      </c>
      <c r="I107" s="12">
        <f>VLOOKUP('Monthly Data'!$B107,CDM!$P$4:$V$15,3,FALSE)/12</f>
        <v>612471.2362516633</v>
      </c>
      <c r="J107" s="12">
        <f t="shared" si="20"/>
        <v>10833898.470335308</v>
      </c>
      <c r="K107" s="12">
        <v>4100</v>
      </c>
      <c r="L107" s="2">
        <v>28379622.601520408</v>
      </c>
      <c r="M107" s="12">
        <f>VLOOKUP('Monthly Data'!$B107,CDM!$P$4:$V$15,4,FALSE)/12</f>
        <v>1717519.3315376786</v>
      </c>
      <c r="N107" s="12">
        <f t="shared" si="21"/>
        <v>30097141.933058087</v>
      </c>
      <c r="O107" s="2">
        <v>71075.471294046918</v>
      </c>
      <c r="P107" s="12">
        <f>VLOOKUP('Monthly Data'!$B107,CDM!$P$21:$S$32,2,FALSE)/12</f>
        <v>2689.4027288148427</v>
      </c>
      <c r="Q107" s="12">
        <f t="shared" si="22"/>
        <v>73764.874022861768</v>
      </c>
      <c r="R107" s="12">
        <v>500</v>
      </c>
      <c r="S107" s="2">
        <v>708028.95635673625</v>
      </c>
      <c r="T107" s="12">
        <f>VLOOKUP('Monthly Data'!$B107,CDM!$P$4:$V$15,7,FALSE)/12</f>
        <v>6357.3881033333337</v>
      </c>
      <c r="U107" s="12">
        <f t="shared" si="23"/>
        <v>714386.34446006955</v>
      </c>
      <c r="V107" s="2">
        <v>1741.81722402473</v>
      </c>
      <c r="W107" s="12">
        <f>VLOOKUP('Monthly Data'!$B107,CDM!$P$21:$S$32,4,FALSE)/12</f>
        <v>10.633433930000001</v>
      </c>
      <c r="X107" s="12">
        <f t="shared" si="24"/>
        <v>1752.4506579547299</v>
      </c>
      <c r="Y107" s="11">
        <v>9794</v>
      </c>
      <c r="Z107" s="2">
        <v>34948.055028463015</v>
      </c>
      <c r="AA107" s="12">
        <f>VLOOKUP('Monthly Data'!$B107,CDM!$P$4:$V$15,6,FALSE)/12</f>
        <v>0</v>
      </c>
      <c r="AB107" s="12">
        <f t="shared" si="25"/>
        <v>34948.055028463015</v>
      </c>
      <c r="AC107" s="13">
        <v>93.896291390728479</v>
      </c>
      <c r="AD107" s="12">
        <f>VLOOKUP('Monthly Data'!$B107,CDM!$P$21:$S$32,3,FALSE)/12</f>
        <v>0</v>
      </c>
      <c r="AE107" s="12">
        <f t="shared" si="26"/>
        <v>93.896291390728479</v>
      </c>
      <c r="AF107" s="213">
        <v>382</v>
      </c>
      <c r="AG107" s="2">
        <v>98246.413908672024</v>
      </c>
      <c r="AH107" s="5">
        <v>296</v>
      </c>
      <c r="AI107" s="1">
        <f>Weather!C227</f>
        <v>262.3</v>
      </c>
      <c r="AJ107" s="1">
        <f>Weather!D227</f>
        <v>0</v>
      </c>
      <c r="AK107" s="1">
        <f>Weather!E227</f>
        <v>0</v>
      </c>
      <c r="AL107" s="1">
        <f>Weather!F227</f>
        <v>0</v>
      </c>
      <c r="AM107" s="1">
        <f t="shared" si="27"/>
        <v>68801.290000000008</v>
      </c>
      <c r="AN107" s="126">
        <f t="shared" si="28"/>
        <v>0</v>
      </c>
      <c r="AO107" s="1">
        <f>Weather!G227</f>
        <v>200.29999999999998</v>
      </c>
      <c r="AP107" s="1">
        <f>Weather!H227</f>
        <v>0</v>
      </c>
      <c r="AQ107" s="1">
        <f t="shared" si="29"/>
        <v>40120.089999999997</v>
      </c>
      <c r="AR107" s="1">
        <f t="shared" si="30"/>
        <v>0</v>
      </c>
      <c r="AS107" s="1">
        <f>Weather!I227</f>
        <v>66.8</v>
      </c>
      <c r="AT107" s="1">
        <f>Weather!J227</f>
        <v>52.5</v>
      </c>
      <c r="AU107" s="1">
        <f>Weather!K227</f>
        <v>101.1</v>
      </c>
      <c r="AV107" s="1">
        <f>Weather!L227</f>
        <v>24.800000000000004</v>
      </c>
      <c r="AW107" s="1">
        <f>Weather!M227</f>
        <v>146.59999999999997</v>
      </c>
      <c r="AX107" s="1">
        <f>Weather!N227</f>
        <v>8.3000000000000007</v>
      </c>
      <c r="AY107" s="1">
        <f>Weather!O227</f>
        <v>0</v>
      </c>
      <c r="AZ107" s="1">
        <f>Weather!P227</f>
        <v>9.5387096774193569</v>
      </c>
      <c r="BA107" s="1">
        <f>Economic!C107</f>
        <v>7193.7</v>
      </c>
      <c r="BB107" s="1">
        <f>Economic!D107</f>
        <v>82.6</v>
      </c>
      <c r="BC107" s="1">
        <f>Economic!E107</f>
        <v>250</v>
      </c>
      <c r="BD107" s="1">
        <f>Economic!F107</f>
        <v>713254.1</v>
      </c>
      <c r="BE107" s="1">
        <f>Economic!G107</f>
        <v>6800.5</v>
      </c>
      <c r="BF107" s="1">
        <f>Economic!H107</f>
        <v>7170.5</v>
      </c>
      <c r="BG107" s="1">
        <f>Economic!I107</f>
        <v>81.900000000000006</v>
      </c>
      <c r="BH107" s="1">
        <v>106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1</v>
      </c>
      <c r="BS107" s="1">
        <v>0</v>
      </c>
      <c r="BT107" s="1">
        <v>0</v>
      </c>
      <c r="BU107" s="1">
        <v>0</v>
      </c>
      <c r="BV107" s="1">
        <v>1</v>
      </c>
      <c r="BW107" s="1">
        <v>1</v>
      </c>
      <c r="BX107" s="1">
        <v>0</v>
      </c>
      <c r="BY107" s="1">
        <v>1</v>
      </c>
      <c r="BZ107" s="1">
        <v>1</v>
      </c>
      <c r="CA107">
        <v>31</v>
      </c>
      <c r="CB107">
        <v>21</v>
      </c>
      <c r="CC107" s="137">
        <f t="shared" si="31"/>
        <v>868122.9768233978</v>
      </c>
      <c r="CD107" s="137">
        <f t="shared" si="32"/>
        <v>329723.45916398853</v>
      </c>
      <c r="CE107" s="137">
        <f t="shared" si="33"/>
        <v>970875.54622768017</v>
      </c>
      <c r="CF107" s="1">
        <v>1</v>
      </c>
    </row>
    <row r="108" spans="1:84" x14ac:dyDescent="0.2">
      <c r="A108" s="3">
        <v>43040</v>
      </c>
      <c r="B108" s="4">
        <f t="shared" si="17"/>
        <v>2017</v>
      </c>
      <c r="C108" s="4">
        <f t="shared" si="18"/>
        <v>11</v>
      </c>
      <c r="D108" s="2">
        <v>32002528.745849546</v>
      </c>
      <c r="E108" s="12">
        <f>VLOOKUP('Monthly Data'!$B108,CDM!$P$4:$V$15,2,FALSE)/12</f>
        <v>1550771.6510418358</v>
      </c>
      <c r="F108" s="12">
        <f t="shared" si="19"/>
        <v>33553300.396891382</v>
      </c>
      <c r="G108" s="12">
        <v>42827</v>
      </c>
      <c r="H108" s="2">
        <v>11444473.119509853</v>
      </c>
      <c r="I108" s="12">
        <f>VLOOKUP('Monthly Data'!$B108,CDM!$P$4:$V$15,3,FALSE)/12</f>
        <v>612471.2362516633</v>
      </c>
      <c r="J108" s="12">
        <f t="shared" si="20"/>
        <v>12056944.355761517</v>
      </c>
      <c r="K108" s="12">
        <v>4100</v>
      </c>
      <c r="L108" s="2">
        <v>30967881.518586181</v>
      </c>
      <c r="M108" s="12">
        <f>VLOOKUP('Monthly Data'!$B108,CDM!$P$4:$V$15,4,FALSE)/12</f>
        <v>1717519.3315376786</v>
      </c>
      <c r="N108" s="12">
        <f t="shared" si="21"/>
        <v>32685400.85012386</v>
      </c>
      <c r="O108" s="2">
        <v>77557.647781891181</v>
      </c>
      <c r="P108" s="12">
        <f>VLOOKUP('Monthly Data'!$B108,CDM!$P$21:$S$32,2,FALSE)/12</f>
        <v>2689.4027288148427</v>
      </c>
      <c r="Q108" s="12">
        <f t="shared" si="22"/>
        <v>80247.050510706031</v>
      </c>
      <c r="R108" s="12">
        <v>500</v>
      </c>
      <c r="S108" s="2">
        <v>760894.02277039853</v>
      </c>
      <c r="T108" s="12">
        <f>VLOOKUP('Monthly Data'!$B108,CDM!$P$4:$V$15,7,FALSE)/12</f>
        <v>6357.3881033333337</v>
      </c>
      <c r="U108" s="12">
        <f t="shared" si="23"/>
        <v>767251.41087373183</v>
      </c>
      <c r="V108" s="2">
        <v>1741.81722402473</v>
      </c>
      <c r="W108" s="12">
        <f>VLOOKUP('Monthly Data'!$B108,CDM!$P$21:$S$32,4,FALSE)/12</f>
        <v>10.633433930000001</v>
      </c>
      <c r="X108" s="12">
        <f t="shared" si="24"/>
        <v>1752.4506579547299</v>
      </c>
      <c r="Y108" s="11">
        <v>9794</v>
      </c>
      <c r="Z108" s="2">
        <v>33811.802656546512</v>
      </c>
      <c r="AA108" s="12">
        <f>VLOOKUP('Monthly Data'!$B108,CDM!$P$4:$V$15,6,FALSE)/12</f>
        <v>0</v>
      </c>
      <c r="AB108" s="12">
        <f t="shared" si="25"/>
        <v>33811.802656546512</v>
      </c>
      <c r="AC108" s="13">
        <v>93.896291390728479</v>
      </c>
      <c r="AD108" s="12">
        <f>VLOOKUP('Monthly Data'!$B108,CDM!$P$21:$S$32,3,FALSE)/12</f>
        <v>0</v>
      </c>
      <c r="AE108" s="12">
        <f t="shared" si="26"/>
        <v>93.896291390728479</v>
      </c>
      <c r="AF108" s="213">
        <v>382</v>
      </c>
      <c r="AG108" s="2">
        <v>94498.965844401973</v>
      </c>
      <c r="AH108" s="5">
        <v>296</v>
      </c>
      <c r="AI108" s="1">
        <f>Weather!C228</f>
        <v>619.1</v>
      </c>
      <c r="AJ108" s="1">
        <f>Weather!D228</f>
        <v>0</v>
      </c>
      <c r="AK108" s="1">
        <f>Weather!E228</f>
        <v>16</v>
      </c>
      <c r="AL108" s="1">
        <f>Weather!F228</f>
        <v>94.199999999999989</v>
      </c>
      <c r="AM108" s="1">
        <f t="shared" si="27"/>
        <v>383284.81000000006</v>
      </c>
      <c r="AN108" s="126">
        <f t="shared" si="28"/>
        <v>0</v>
      </c>
      <c r="AO108" s="1">
        <f>Weather!G228</f>
        <v>559.10000000000014</v>
      </c>
      <c r="AP108" s="1">
        <f>Weather!H228</f>
        <v>0</v>
      </c>
      <c r="AQ108" s="1">
        <f t="shared" si="29"/>
        <v>312592.81000000017</v>
      </c>
      <c r="AR108" s="1">
        <f t="shared" si="30"/>
        <v>0</v>
      </c>
      <c r="AS108" s="1">
        <f>Weather!I228</f>
        <v>379.1</v>
      </c>
      <c r="AT108" s="1">
        <f>Weather!J228</f>
        <v>0</v>
      </c>
      <c r="AU108" s="1">
        <f>Weather!K228</f>
        <v>439.10000000000008</v>
      </c>
      <c r="AV108" s="1">
        <f>Weather!L228</f>
        <v>0</v>
      </c>
      <c r="AW108" s="1">
        <f>Weather!M228</f>
        <v>499.10000000000008</v>
      </c>
      <c r="AX108" s="1">
        <f>Weather!N228</f>
        <v>0</v>
      </c>
      <c r="AY108" s="1">
        <f>Weather!O228</f>
        <v>0</v>
      </c>
      <c r="AZ108" s="1">
        <f>Weather!P228</f>
        <v>-2.6366666666666663</v>
      </c>
      <c r="BA108" s="1">
        <f>Economic!C108</f>
        <v>7194.2</v>
      </c>
      <c r="BB108" s="1">
        <f>Economic!D108</f>
        <v>83.3</v>
      </c>
      <c r="BC108" s="1">
        <f>Economic!E108</f>
        <v>250</v>
      </c>
      <c r="BD108" s="1">
        <f>Economic!F108</f>
        <v>713254.1</v>
      </c>
      <c r="BE108" s="1">
        <f>Economic!G108</f>
        <v>6800.5</v>
      </c>
      <c r="BF108" s="1">
        <f>Economic!H108</f>
        <v>7189.6</v>
      </c>
      <c r="BG108" s="1">
        <f>Economic!I108</f>
        <v>82.1</v>
      </c>
      <c r="BH108" s="1">
        <v>107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1</v>
      </c>
      <c r="BT108" s="1">
        <v>0</v>
      </c>
      <c r="BU108" s="1">
        <v>0</v>
      </c>
      <c r="BV108" s="1">
        <v>1</v>
      </c>
      <c r="BW108" s="1">
        <v>1</v>
      </c>
      <c r="BX108" s="1">
        <v>0</v>
      </c>
      <c r="BY108" s="1">
        <v>0</v>
      </c>
      <c r="BZ108" s="1">
        <v>0</v>
      </c>
      <c r="CA108">
        <v>30</v>
      </c>
      <c r="CB108">
        <v>22</v>
      </c>
      <c r="CC108" s="137">
        <f t="shared" si="31"/>
        <v>1118443.3465630461</v>
      </c>
      <c r="CD108" s="137">
        <f t="shared" si="32"/>
        <v>381482.43731699511</v>
      </c>
      <c r="CE108" s="137">
        <f t="shared" si="33"/>
        <v>1089513.3616707954</v>
      </c>
      <c r="CF108" s="1">
        <v>1</v>
      </c>
    </row>
    <row r="109" spans="1:84" x14ac:dyDescent="0.2">
      <c r="A109" s="3">
        <v>43070</v>
      </c>
      <c r="B109" s="4">
        <f t="shared" si="17"/>
        <v>2017</v>
      </c>
      <c r="C109" s="4">
        <f t="shared" si="18"/>
        <v>12</v>
      </c>
      <c r="D109" s="2">
        <v>42913193.252782822</v>
      </c>
      <c r="E109" s="12">
        <f>VLOOKUP('Monthly Data'!$B109,CDM!$P$4:$V$15,2,FALSE)/12</f>
        <v>1550771.6510418358</v>
      </c>
      <c r="F109" s="12">
        <f t="shared" si="19"/>
        <v>44463964.903824657</v>
      </c>
      <c r="G109" s="12">
        <v>42827</v>
      </c>
      <c r="H109" s="2">
        <v>13621029.88340994</v>
      </c>
      <c r="I109" s="12">
        <f>VLOOKUP('Monthly Data'!$B109,CDM!$P$4:$V$15,3,FALSE)/12</f>
        <v>612471.2362516633</v>
      </c>
      <c r="J109" s="12">
        <f t="shared" si="20"/>
        <v>14233501.119661603</v>
      </c>
      <c r="K109" s="12">
        <v>4100</v>
      </c>
      <c r="L109" s="2">
        <v>34731435.156052463</v>
      </c>
      <c r="M109" s="12">
        <f>VLOOKUP('Monthly Data'!$B109,CDM!$P$4:$V$15,4,FALSE)/12</f>
        <v>1717519.3315376786</v>
      </c>
      <c r="N109" s="12">
        <f t="shared" si="21"/>
        <v>36448954.487590142</v>
      </c>
      <c r="O109" s="2">
        <v>86983.296328359516</v>
      </c>
      <c r="P109" s="12">
        <f>VLOOKUP('Monthly Data'!$B109,CDM!$P$21:$S$32,2,FALSE)/12</f>
        <v>2689.4027288148427</v>
      </c>
      <c r="Q109" s="12">
        <f t="shared" si="22"/>
        <v>89672.699057174352</v>
      </c>
      <c r="R109" s="12">
        <v>500</v>
      </c>
      <c r="S109" s="2">
        <v>828080.42694497155</v>
      </c>
      <c r="T109" s="12">
        <f>VLOOKUP('Monthly Data'!$B109,CDM!$P$4:$V$15,7,FALSE)/12</f>
        <v>6357.3881033333337</v>
      </c>
      <c r="U109" s="12">
        <f t="shared" si="23"/>
        <v>834437.81504830485</v>
      </c>
      <c r="V109" s="2">
        <v>1741.81722402473</v>
      </c>
      <c r="W109" s="12">
        <f>VLOOKUP('Monthly Data'!$B109,CDM!$P$21:$S$32,4,FALSE)/12</f>
        <v>10.633433930000001</v>
      </c>
      <c r="X109" s="12">
        <f t="shared" si="24"/>
        <v>1752.4506579547299</v>
      </c>
      <c r="Y109" s="11">
        <v>9794</v>
      </c>
      <c r="Z109" s="2">
        <v>34879.231499051268</v>
      </c>
      <c r="AA109" s="12">
        <f>VLOOKUP('Monthly Data'!$B109,CDM!$P$4:$V$15,6,FALSE)/12</f>
        <v>0</v>
      </c>
      <c r="AB109" s="12">
        <f t="shared" si="25"/>
        <v>34879.231499051268</v>
      </c>
      <c r="AC109" s="13">
        <v>93.896291390728479</v>
      </c>
      <c r="AD109" s="12">
        <f>VLOOKUP('Monthly Data'!$B109,CDM!$P$21:$S$32,3,FALSE)/12</f>
        <v>0</v>
      </c>
      <c r="AE109" s="12">
        <f t="shared" si="26"/>
        <v>93.896291390728479</v>
      </c>
      <c r="AF109" s="213">
        <v>382</v>
      </c>
      <c r="AG109" s="2">
        <v>97309.815668202835</v>
      </c>
      <c r="AH109" s="5">
        <v>296</v>
      </c>
      <c r="AI109" s="1">
        <f>Weather!C229</f>
        <v>973.10000000000025</v>
      </c>
      <c r="AJ109" s="1">
        <f>Weather!D229</f>
        <v>0</v>
      </c>
      <c r="AK109" s="1">
        <f>Weather!E229</f>
        <v>24</v>
      </c>
      <c r="AL109" s="1">
        <f>Weather!F229</f>
        <v>422.6</v>
      </c>
      <c r="AM109" s="1">
        <f t="shared" si="27"/>
        <v>946923.61000000045</v>
      </c>
      <c r="AN109" s="126">
        <f t="shared" si="28"/>
        <v>0</v>
      </c>
      <c r="AO109" s="1">
        <f>Weather!G229</f>
        <v>911.10000000000025</v>
      </c>
      <c r="AP109" s="1">
        <f>Weather!H229</f>
        <v>0</v>
      </c>
      <c r="AQ109" s="1">
        <f t="shared" si="29"/>
        <v>830103.21000000043</v>
      </c>
      <c r="AR109" s="1">
        <f t="shared" si="30"/>
        <v>0</v>
      </c>
      <c r="AS109" s="1">
        <f>Weather!I229</f>
        <v>725.10000000000014</v>
      </c>
      <c r="AT109" s="1">
        <f>Weather!J229</f>
        <v>0</v>
      </c>
      <c r="AU109" s="1">
        <f>Weather!K229</f>
        <v>787.10000000000014</v>
      </c>
      <c r="AV109" s="1">
        <f>Weather!L229</f>
        <v>0</v>
      </c>
      <c r="AW109" s="1">
        <f>Weather!M229</f>
        <v>849.10000000000025</v>
      </c>
      <c r="AX109" s="1">
        <f>Weather!N229</f>
        <v>0</v>
      </c>
      <c r="AY109" s="1">
        <f>Weather!O229</f>
        <v>0</v>
      </c>
      <c r="AZ109" s="1">
        <f>Weather!P229</f>
        <v>-13.390322580645162</v>
      </c>
      <c r="BA109" s="1">
        <f>Economic!C109</f>
        <v>7213.4</v>
      </c>
      <c r="BB109" s="1">
        <f>Economic!D109</f>
        <v>82.1</v>
      </c>
      <c r="BC109" s="1">
        <f>Economic!E109</f>
        <v>250</v>
      </c>
      <c r="BD109" s="1">
        <f>Economic!F109</f>
        <v>713254.1</v>
      </c>
      <c r="BE109" s="1">
        <f>Economic!G109</f>
        <v>6800.5</v>
      </c>
      <c r="BF109" s="1">
        <f>Economic!H109</f>
        <v>7203.1</v>
      </c>
      <c r="BG109" s="1">
        <f>Economic!I109</f>
        <v>81.400000000000006</v>
      </c>
      <c r="BH109" s="1">
        <v>108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1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>
        <v>31</v>
      </c>
      <c r="CB109">
        <v>19</v>
      </c>
      <c r="CC109" s="137">
        <f t="shared" si="31"/>
        <v>1434321.4485104729</v>
      </c>
      <c r="CD109" s="137">
        <f t="shared" si="32"/>
        <v>439388.06075515936</v>
      </c>
      <c r="CE109" s="137">
        <f t="shared" si="33"/>
        <v>1175772.7254061336</v>
      </c>
      <c r="CF109" s="1">
        <v>1</v>
      </c>
    </row>
    <row r="110" spans="1:84" x14ac:dyDescent="0.2">
      <c r="A110" s="3">
        <v>43101</v>
      </c>
      <c r="B110" s="4">
        <f t="shared" si="17"/>
        <v>2018</v>
      </c>
      <c r="C110" s="4">
        <f t="shared" si="18"/>
        <v>1</v>
      </c>
      <c r="D110" s="2">
        <v>44075191.910210773</v>
      </c>
      <c r="E110" s="12">
        <f>VLOOKUP('Monthly Data'!$B110,CDM!$P$4:$V$15,2,FALSE)/12</f>
        <v>1804820.5722848177</v>
      </c>
      <c r="F110" s="12">
        <f t="shared" si="19"/>
        <v>45880012.482495591</v>
      </c>
      <c r="G110" s="12">
        <v>42849</v>
      </c>
      <c r="H110" s="2">
        <v>14200262.817658624</v>
      </c>
      <c r="I110" s="12">
        <f>VLOOKUP('Monthly Data'!$B110,CDM!$P$4:$V$15,3,FALSE)/12</f>
        <v>714127.70747513126</v>
      </c>
      <c r="J110" s="12">
        <f t="shared" si="20"/>
        <v>14914390.525133755</v>
      </c>
      <c r="K110" s="12">
        <v>4111</v>
      </c>
      <c r="L110" s="2">
        <v>35412999.449903227</v>
      </c>
      <c r="M110" s="12">
        <f>VLOOKUP('Monthly Data'!$B110,CDM!$P$4:$V$15,4,FALSE)/12</f>
        <v>1946331.9212072201</v>
      </c>
      <c r="N110" s="12">
        <f t="shared" si="21"/>
        <v>37359331.371110447</v>
      </c>
      <c r="O110" s="2">
        <v>87133.77324431295</v>
      </c>
      <c r="P110" s="12">
        <f>VLOOKUP('Monthly Data'!$B110,CDM!$P$21:$S$32,2,FALSE)/12</f>
        <v>3172.5201028683964</v>
      </c>
      <c r="Q110" s="12">
        <f t="shared" si="22"/>
        <v>90306.293347181345</v>
      </c>
      <c r="R110" s="12">
        <v>504</v>
      </c>
      <c r="S110" s="2">
        <v>806449.87666034151</v>
      </c>
      <c r="T110" s="12">
        <f>VLOOKUP('Monthly Data'!$B110,CDM!$P$4:$V$15,7,FALSE)/12</f>
        <v>6357.3881033333337</v>
      </c>
      <c r="U110" s="12">
        <f t="shared" si="23"/>
        <v>812807.26476367482</v>
      </c>
      <c r="V110" s="2">
        <v>1738.2813116333309</v>
      </c>
      <c r="W110" s="12">
        <f>VLOOKUP('Monthly Data'!$B110,CDM!$P$21:$S$32,4,FALSE)/12</f>
        <v>10.633433930000001</v>
      </c>
      <c r="X110" s="12">
        <f t="shared" si="24"/>
        <v>1748.9147455633308</v>
      </c>
      <c r="Y110" s="11">
        <v>9853</v>
      </c>
      <c r="Z110" s="2">
        <v>34879.231499051268</v>
      </c>
      <c r="AA110" s="12">
        <f>VLOOKUP('Monthly Data'!$B110,CDM!$P$4:$V$15,6,FALSE)/12</f>
        <v>0</v>
      </c>
      <c r="AB110" s="12">
        <f t="shared" si="25"/>
        <v>34879.231499051268</v>
      </c>
      <c r="AC110" s="13">
        <v>93.962471960520404</v>
      </c>
      <c r="AD110" s="12">
        <f>VLOOKUP('Monthly Data'!$B110,CDM!$P$21:$S$32,3,FALSE)/12</f>
        <v>0</v>
      </c>
      <c r="AE110" s="12">
        <f t="shared" si="26"/>
        <v>93.962471960520404</v>
      </c>
      <c r="AF110" s="213">
        <v>385</v>
      </c>
      <c r="AG110" s="2">
        <v>97216.894641727733</v>
      </c>
      <c r="AH110" s="5">
        <v>293</v>
      </c>
      <c r="AI110" s="1">
        <f>Weather!C230</f>
        <v>927.59999999999991</v>
      </c>
      <c r="AJ110" s="1">
        <f>Weather!D230</f>
        <v>0</v>
      </c>
      <c r="AK110" s="1">
        <f>Weather!E230</f>
        <v>25</v>
      </c>
      <c r="AL110" s="1">
        <f>Weather!F230</f>
        <v>376.29999999999995</v>
      </c>
      <c r="AM110" s="1">
        <f t="shared" si="27"/>
        <v>860441.75999999978</v>
      </c>
      <c r="AN110" s="126">
        <f t="shared" si="28"/>
        <v>0</v>
      </c>
      <c r="AO110" s="1">
        <f>Weather!G230</f>
        <v>865.59999999999991</v>
      </c>
      <c r="AP110" s="1">
        <f>Weather!H230</f>
        <v>0</v>
      </c>
      <c r="AQ110" s="1">
        <f t="shared" si="29"/>
        <v>749263.35999999987</v>
      </c>
      <c r="AR110" s="1">
        <f t="shared" si="30"/>
        <v>0</v>
      </c>
      <c r="AS110" s="1">
        <f>Weather!I230</f>
        <v>679.60000000000014</v>
      </c>
      <c r="AT110" s="1">
        <f>Weather!J230</f>
        <v>0</v>
      </c>
      <c r="AU110" s="1">
        <f>Weather!K230</f>
        <v>741.6</v>
      </c>
      <c r="AV110" s="1">
        <f>Weather!L230</f>
        <v>0</v>
      </c>
      <c r="AW110" s="1">
        <f>Weather!M230</f>
        <v>803.6</v>
      </c>
      <c r="AX110" s="1">
        <f>Weather!N230</f>
        <v>0</v>
      </c>
      <c r="AY110" s="1">
        <f>Weather!O230</f>
        <v>0</v>
      </c>
      <c r="AZ110" s="1">
        <f>Weather!P230</f>
        <v>-11.922580645161293</v>
      </c>
      <c r="BA110" s="1">
        <f>Economic!C110</f>
        <v>7172.6</v>
      </c>
      <c r="BB110" s="1">
        <f>Economic!D110</f>
        <v>79.8</v>
      </c>
      <c r="BC110" s="1">
        <f>Economic!E110</f>
        <v>250</v>
      </c>
      <c r="BD110" s="1">
        <f>Economic!F110</f>
        <v>730276.2</v>
      </c>
      <c r="BE110" s="1">
        <f>Economic!G110</f>
        <v>6461.4</v>
      </c>
      <c r="BF110" s="1">
        <f>Economic!H110</f>
        <v>7199.8</v>
      </c>
      <c r="BG110" s="1">
        <f>Economic!I110</f>
        <v>80.5</v>
      </c>
      <c r="BH110" s="1">
        <v>109</v>
      </c>
      <c r="BI110" s="1">
        <v>1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>
        <v>31</v>
      </c>
      <c r="CB110">
        <v>22</v>
      </c>
      <c r="CC110" s="137">
        <f t="shared" si="31"/>
        <v>1480000.402661148</v>
      </c>
      <c r="CD110" s="137">
        <f t="shared" si="32"/>
        <v>458072.99411802011</v>
      </c>
      <c r="CE110" s="137">
        <f t="shared" si="33"/>
        <v>1205139.7216487241</v>
      </c>
      <c r="CF110" s="1">
        <v>1</v>
      </c>
    </row>
    <row r="111" spans="1:84" x14ac:dyDescent="0.2">
      <c r="A111" s="3">
        <v>43132</v>
      </c>
      <c r="B111" s="4">
        <f t="shared" si="17"/>
        <v>2018</v>
      </c>
      <c r="C111" s="4">
        <f t="shared" si="18"/>
        <v>2</v>
      </c>
      <c r="D111" s="2">
        <v>36005143.998726979</v>
      </c>
      <c r="E111" s="12">
        <f>VLOOKUP('Monthly Data'!$B111,CDM!$P$4:$V$15,2,FALSE)/12</f>
        <v>1804820.5722848177</v>
      </c>
      <c r="F111" s="12">
        <f t="shared" si="19"/>
        <v>37809964.571011797</v>
      </c>
      <c r="G111" s="12">
        <v>42849</v>
      </c>
      <c r="H111" s="2">
        <v>12203136.175450346</v>
      </c>
      <c r="I111" s="12">
        <f>VLOOKUP('Monthly Data'!$B111,CDM!$P$4:$V$15,3,FALSE)/12</f>
        <v>714127.70747513126</v>
      </c>
      <c r="J111" s="12">
        <f t="shared" si="20"/>
        <v>12917263.882925477</v>
      </c>
      <c r="K111" s="12">
        <v>4111</v>
      </c>
      <c r="L111" s="2">
        <v>30967285.122607682</v>
      </c>
      <c r="M111" s="12">
        <f>VLOOKUP('Monthly Data'!$B111,CDM!$P$4:$V$15,4,FALSE)/12</f>
        <v>1946331.9212072201</v>
      </c>
      <c r="N111" s="12">
        <f t="shared" si="21"/>
        <v>32913617.043814901</v>
      </c>
      <c r="O111" s="2">
        <v>76195.082082284833</v>
      </c>
      <c r="P111" s="12">
        <f>VLOOKUP('Monthly Data'!$B111,CDM!$P$21:$S$32,2,FALSE)/12</f>
        <v>3172.5201028683964</v>
      </c>
      <c r="Q111" s="12">
        <f t="shared" si="22"/>
        <v>79367.602185153228</v>
      </c>
      <c r="R111" s="12">
        <v>504</v>
      </c>
      <c r="S111" s="2">
        <v>666040.46489563561</v>
      </c>
      <c r="T111" s="12">
        <f>VLOOKUP('Monthly Data'!$B111,CDM!$P$4:$V$15,7,FALSE)/12</f>
        <v>6357.3881033333337</v>
      </c>
      <c r="U111" s="12">
        <f t="shared" si="23"/>
        <v>672397.85299896891</v>
      </c>
      <c r="V111" s="2">
        <v>1738.2813116333309</v>
      </c>
      <c r="W111" s="12">
        <f>VLOOKUP('Monthly Data'!$B111,CDM!$P$21:$S$32,4,FALSE)/12</f>
        <v>10.633433930000001</v>
      </c>
      <c r="X111" s="12">
        <f t="shared" si="24"/>
        <v>1748.9147455633308</v>
      </c>
      <c r="Y111" s="11">
        <v>9853</v>
      </c>
      <c r="Z111" s="2">
        <v>31568.385980578212</v>
      </c>
      <c r="AA111" s="12">
        <f>VLOOKUP('Monthly Data'!$B111,CDM!$P$4:$V$15,6,FALSE)/12</f>
        <v>0</v>
      </c>
      <c r="AB111" s="12">
        <f t="shared" si="25"/>
        <v>31568.385980578212</v>
      </c>
      <c r="AC111" s="13">
        <v>93.962471960520404</v>
      </c>
      <c r="AD111" s="12">
        <f>VLOOKUP('Monthly Data'!$B111,CDM!$P$21:$S$32,3,FALSE)/12</f>
        <v>0</v>
      </c>
      <c r="AE111" s="12">
        <f t="shared" si="26"/>
        <v>93.962471960520404</v>
      </c>
      <c r="AF111" s="213">
        <v>385</v>
      </c>
      <c r="AG111" s="2">
        <v>87385.320050600931</v>
      </c>
      <c r="AH111" s="5">
        <v>293</v>
      </c>
      <c r="AI111" s="1">
        <f>Weather!C231</f>
        <v>780.7</v>
      </c>
      <c r="AJ111" s="1">
        <f>Weather!D231</f>
        <v>0</v>
      </c>
      <c r="AK111" s="1">
        <f>Weather!E231</f>
        <v>26</v>
      </c>
      <c r="AL111" s="1">
        <f>Weather!F231</f>
        <v>276.80000000000007</v>
      </c>
      <c r="AM111" s="1">
        <f t="shared" si="27"/>
        <v>609492.49000000011</v>
      </c>
      <c r="AN111" s="126">
        <f t="shared" si="28"/>
        <v>0</v>
      </c>
      <c r="AO111" s="1">
        <f>Weather!G231</f>
        <v>724.69999999999993</v>
      </c>
      <c r="AP111" s="1">
        <f>Weather!H231</f>
        <v>0</v>
      </c>
      <c r="AQ111" s="1">
        <f t="shared" si="29"/>
        <v>525190.08999999985</v>
      </c>
      <c r="AR111" s="1">
        <f t="shared" si="30"/>
        <v>0</v>
      </c>
      <c r="AS111" s="1">
        <f>Weather!I231</f>
        <v>556.69999999999993</v>
      </c>
      <c r="AT111" s="1">
        <f>Weather!J231</f>
        <v>0</v>
      </c>
      <c r="AU111" s="1">
        <f>Weather!K231</f>
        <v>612.69999999999993</v>
      </c>
      <c r="AV111" s="1">
        <f>Weather!L231</f>
        <v>0</v>
      </c>
      <c r="AW111" s="1">
        <f>Weather!M231</f>
        <v>668.69999999999993</v>
      </c>
      <c r="AX111" s="1">
        <f>Weather!N231</f>
        <v>0</v>
      </c>
      <c r="AY111" s="1">
        <f>Weather!O231</f>
        <v>0</v>
      </c>
      <c r="AZ111" s="1">
        <f>Weather!P231</f>
        <v>-9.882142857142858</v>
      </c>
      <c r="BA111" s="1">
        <f>Economic!C111</f>
        <v>7125.8</v>
      </c>
      <c r="BB111" s="1">
        <f>Economic!D111</f>
        <v>78.099999999999994</v>
      </c>
      <c r="BC111" s="1">
        <f>Economic!E111</f>
        <v>250</v>
      </c>
      <c r="BD111" s="1">
        <f>Economic!F111</f>
        <v>730276.2</v>
      </c>
      <c r="BE111" s="1">
        <f>Economic!G111</f>
        <v>6461.4</v>
      </c>
      <c r="BF111" s="1">
        <f>Economic!H111</f>
        <v>7189.2</v>
      </c>
      <c r="BG111" s="1">
        <f>Economic!I111</f>
        <v>79.400000000000006</v>
      </c>
      <c r="BH111" s="1">
        <v>110</v>
      </c>
      <c r="BI111" s="1">
        <v>0</v>
      </c>
      <c r="BJ111" s="1">
        <v>1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>
        <v>28</v>
      </c>
      <c r="CB111">
        <v>19</v>
      </c>
      <c r="CC111" s="137">
        <f t="shared" si="31"/>
        <v>1350355.8775361355</v>
      </c>
      <c r="CD111" s="137">
        <f t="shared" si="32"/>
        <v>435826.29198036948</v>
      </c>
      <c r="CE111" s="137">
        <f t="shared" si="33"/>
        <v>1175486.3229933893</v>
      </c>
      <c r="CF111" s="1">
        <v>1</v>
      </c>
    </row>
    <row r="112" spans="1:84" x14ac:dyDescent="0.2">
      <c r="A112" s="3">
        <v>43160</v>
      </c>
      <c r="B112" s="4">
        <f t="shared" si="17"/>
        <v>2018</v>
      </c>
      <c r="C112" s="4">
        <f t="shared" si="18"/>
        <v>3</v>
      </c>
      <c r="D112" s="2">
        <v>35111666.164224617</v>
      </c>
      <c r="E112" s="12">
        <f>VLOOKUP('Monthly Data'!$B112,CDM!$P$4:$V$15,2,FALSE)/12</f>
        <v>1804820.5722848177</v>
      </c>
      <c r="F112" s="12">
        <f t="shared" si="19"/>
        <v>36916486.736509435</v>
      </c>
      <c r="G112" s="12">
        <v>42849</v>
      </c>
      <c r="H112" s="2">
        <v>12429934.250792505</v>
      </c>
      <c r="I112" s="12">
        <f>VLOOKUP('Monthly Data'!$B112,CDM!$P$4:$V$15,3,FALSE)/12</f>
        <v>714127.70747513126</v>
      </c>
      <c r="J112" s="12">
        <f t="shared" si="20"/>
        <v>13144061.958267637</v>
      </c>
      <c r="K112" s="12">
        <v>4111</v>
      </c>
      <c r="L112" s="2">
        <v>32026897.594194725</v>
      </c>
      <c r="M112" s="12">
        <f>VLOOKUP('Monthly Data'!$B112,CDM!$P$4:$V$15,4,FALSE)/12</f>
        <v>1946331.9212072201</v>
      </c>
      <c r="N112" s="12">
        <f t="shared" si="21"/>
        <v>33973229.515401945</v>
      </c>
      <c r="O112" s="2">
        <v>78802.26120464984</v>
      </c>
      <c r="P112" s="12">
        <f>VLOOKUP('Monthly Data'!$B112,CDM!$P$21:$S$32,2,FALSE)/12</f>
        <v>3172.5201028683964</v>
      </c>
      <c r="Q112" s="12">
        <f t="shared" si="22"/>
        <v>81974.781307518235</v>
      </c>
      <c r="R112" s="12">
        <v>504</v>
      </c>
      <c r="S112" s="2">
        <v>651063.17836812139</v>
      </c>
      <c r="T112" s="12">
        <f>VLOOKUP('Monthly Data'!$B112,CDM!$P$4:$V$15,7,FALSE)/12</f>
        <v>6357.3881033333337</v>
      </c>
      <c r="U112" s="12">
        <f t="shared" si="23"/>
        <v>657420.56647145469</v>
      </c>
      <c r="V112" s="2">
        <v>1738.2813116333309</v>
      </c>
      <c r="W112" s="12">
        <f>VLOOKUP('Monthly Data'!$B112,CDM!$P$21:$S$32,4,FALSE)/12</f>
        <v>10.633433930000001</v>
      </c>
      <c r="X112" s="12">
        <f t="shared" si="24"/>
        <v>1748.9147455633308</v>
      </c>
      <c r="Y112" s="11">
        <v>9853</v>
      </c>
      <c r="Z112" s="2">
        <v>35087.553298359227</v>
      </c>
      <c r="AA112" s="12">
        <f>VLOOKUP('Monthly Data'!$B112,CDM!$P$4:$V$15,6,FALSE)/12</f>
        <v>0</v>
      </c>
      <c r="AB112" s="12">
        <f t="shared" si="25"/>
        <v>35087.553298359227</v>
      </c>
      <c r="AC112" s="13">
        <v>93.962471960520404</v>
      </c>
      <c r="AD112" s="12">
        <f>VLOOKUP('Monthly Data'!$B112,CDM!$P$21:$S$32,3,FALSE)/12</f>
        <v>0</v>
      </c>
      <c r="AE112" s="12">
        <f t="shared" si="26"/>
        <v>93.962471960520404</v>
      </c>
      <c r="AF112" s="213">
        <v>385</v>
      </c>
      <c r="AG112" s="2">
        <v>96699.022770399024</v>
      </c>
      <c r="AH112" s="5">
        <v>293</v>
      </c>
      <c r="AI112" s="1">
        <f>Weather!C232</f>
        <v>720</v>
      </c>
      <c r="AJ112" s="1">
        <f>Weather!D232</f>
        <v>0</v>
      </c>
      <c r="AK112" s="1">
        <f>Weather!E232</f>
        <v>24</v>
      </c>
      <c r="AL112" s="1">
        <f>Weather!F232</f>
        <v>165.8</v>
      </c>
      <c r="AM112" s="1">
        <f t="shared" si="27"/>
        <v>518400</v>
      </c>
      <c r="AN112" s="126">
        <f t="shared" si="28"/>
        <v>0</v>
      </c>
      <c r="AO112" s="1">
        <f>Weather!G232</f>
        <v>658</v>
      </c>
      <c r="AP112" s="1">
        <f>Weather!H232</f>
        <v>0</v>
      </c>
      <c r="AQ112" s="1">
        <f t="shared" si="29"/>
        <v>432964</v>
      </c>
      <c r="AR112" s="1">
        <f t="shared" si="30"/>
        <v>0</v>
      </c>
      <c r="AS112" s="1">
        <f>Weather!I232</f>
        <v>472.00000000000006</v>
      </c>
      <c r="AT112" s="1">
        <f>Weather!J232</f>
        <v>0</v>
      </c>
      <c r="AU112" s="1">
        <f>Weather!K232</f>
        <v>534</v>
      </c>
      <c r="AV112" s="1">
        <f>Weather!L232</f>
        <v>0</v>
      </c>
      <c r="AW112" s="1">
        <f>Weather!M232</f>
        <v>596</v>
      </c>
      <c r="AX112" s="1">
        <f>Weather!N232</f>
        <v>0</v>
      </c>
      <c r="AY112" s="1">
        <f>Weather!O232</f>
        <v>0</v>
      </c>
      <c r="AZ112" s="1">
        <f>Weather!P232</f>
        <v>-5.225806451612903</v>
      </c>
      <c r="BA112" s="1">
        <f>Economic!C112</f>
        <v>7082.3</v>
      </c>
      <c r="BB112" s="1">
        <f>Economic!D112</f>
        <v>78</v>
      </c>
      <c r="BC112" s="1">
        <f>Economic!E112</f>
        <v>250</v>
      </c>
      <c r="BD112" s="1">
        <f>Economic!F112</f>
        <v>730276.2</v>
      </c>
      <c r="BE112" s="1">
        <f>Economic!G112</f>
        <v>6461.4</v>
      </c>
      <c r="BF112" s="1">
        <f>Economic!H112</f>
        <v>7185</v>
      </c>
      <c r="BG112" s="1">
        <f>Economic!I112</f>
        <v>79.5</v>
      </c>
      <c r="BH112" s="1">
        <v>111</v>
      </c>
      <c r="BI112" s="1">
        <v>0</v>
      </c>
      <c r="BJ112" s="1">
        <v>0</v>
      </c>
      <c r="BK112" s="1">
        <v>1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1</v>
      </c>
      <c r="BV112" s="1">
        <v>0</v>
      </c>
      <c r="BW112" s="1">
        <v>1</v>
      </c>
      <c r="BX112" s="1">
        <v>0</v>
      </c>
      <c r="BY112" s="1">
        <v>0</v>
      </c>
      <c r="BZ112" s="1">
        <v>0</v>
      </c>
      <c r="CA112">
        <v>31</v>
      </c>
      <c r="CB112">
        <v>21</v>
      </c>
      <c r="CC112" s="137">
        <f t="shared" si="31"/>
        <v>1190854.4108551431</v>
      </c>
      <c r="CD112" s="137">
        <f t="shared" si="32"/>
        <v>400965.62099330663</v>
      </c>
      <c r="CE112" s="137">
        <f t="shared" si="33"/>
        <v>1095910.629529095</v>
      </c>
      <c r="CF112" s="1">
        <v>1</v>
      </c>
    </row>
    <row r="113" spans="1:84" x14ac:dyDescent="0.2">
      <c r="A113" s="3">
        <v>43191</v>
      </c>
      <c r="B113" s="4">
        <f t="shared" si="17"/>
        <v>2018</v>
      </c>
      <c r="C113" s="4">
        <f t="shared" si="18"/>
        <v>4</v>
      </c>
      <c r="D113" s="2">
        <v>30256123.129029866</v>
      </c>
      <c r="E113" s="12">
        <f>VLOOKUP('Monthly Data'!$B113,CDM!$P$4:$V$15,2,FALSE)/12</f>
        <v>1804820.5722848177</v>
      </c>
      <c r="F113" s="12">
        <f t="shared" si="19"/>
        <v>32060943.701314684</v>
      </c>
      <c r="G113" s="12">
        <v>42864</v>
      </c>
      <c r="H113" s="2">
        <v>11176765.752282178</v>
      </c>
      <c r="I113" s="12">
        <f>VLOOKUP('Monthly Data'!$B113,CDM!$P$4:$V$15,3,FALSE)/12</f>
        <v>714127.70747513126</v>
      </c>
      <c r="J113" s="12">
        <f t="shared" si="20"/>
        <v>11890893.459757309</v>
      </c>
      <c r="K113" s="12">
        <v>4135</v>
      </c>
      <c r="L113" s="2">
        <v>28915892.91626839</v>
      </c>
      <c r="M113" s="12">
        <f>VLOOKUP('Monthly Data'!$B113,CDM!$P$4:$V$15,4,FALSE)/12</f>
        <v>1946331.9212072201</v>
      </c>
      <c r="N113" s="12">
        <f t="shared" si="21"/>
        <v>30862224.837475609</v>
      </c>
      <c r="O113" s="2">
        <v>71147.626455286052</v>
      </c>
      <c r="P113" s="12">
        <f>VLOOKUP('Monthly Data'!$B113,CDM!$P$21:$S$32,2,FALSE)/12</f>
        <v>3172.5201028683964</v>
      </c>
      <c r="Q113" s="12">
        <f t="shared" si="22"/>
        <v>74320.146558154447</v>
      </c>
      <c r="R113" s="12">
        <v>490</v>
      </c>
      <c r="S113" s="2">
        <v>543105.57874762814</v>
      </c>
      <c r="T113" s="12">
        <f>VLOOKUP('Monthly Data'!$B113,CDM!$P$4:$V$15,7,FALSE)/12</f>
        <v>6357.3881033333337</v>
      </c>
      <c r="U113" s="12">
        <f t="shared" si="23"/>
        <v>549462.96685096144</v>
      </c>
      <c r="V113" s="2">
        <v>1738.4577331609503</v>
      </c>
      <c r="W113" s="12">
        <f>VLOOKUP('Monthly Data'!$B113,CDM!$P$21:$S$32,4,FALSE)/12</f>
        <v>10.633433930000001</v>
      </c>
      <c r="X113" s="12">
        <f t="shared" si="24"/>
        <v>1749.0911670909502</v>
      </c>
      <c r="Y113" s="11">
        <v>9854</v>
      </c>
      <c r="Z113" s="2">
        <v>33955.685424573072</v>
      </c>
      <c r="AA113" s="12">
        <f>VLOOKUP('Monthly Data'!$B113,CDM!$P$4:$V$15,6,FALSE)/12</f>
        <v>0</v>
      </c>
      <c r="AB113" s="12">
        <f t="shared" si="25"/>
        <v>33955.685424573072</v>
      </c>
      <c r="AC113" s="13">
        <v>93.713234634365179</v>
      </c>
      <c r="AD113" s="12">
        <f>VLOOKUP('Monthly Data'!$B113,CDM!$P$21:$S$32,3,FALSE)/12</f>
        <v>0</v>
      </c>
      <c r="AE113" s="12">
        <f t="shared" si="26"/>
        <v>93.713234634365179</v>
      </c>
      <c r="AF113" s="213">
        <v>384</v>
      </c>
      <c r="AG113" s="2">
        <v>93608.965844401973</v>
      </c>
      <c r="AH113" s="5">
        <v>293</v>
      </c>
      <c r="AI113" s="1">
        <f>Weather!C233</f>
        <v>591.29999999999995</v>
      </c>
      <c r="AJ113" s="1">
        <f>Weather!D233</f>
        <v>0</v>
      </c>
      <c r="AK113" s="1">
        <f>Weather!E233</f>
        <v>16</v>
      </c>
      <c r="AL113" s="1">
        <f>Weather!F233</f>
        <v>97.300000000000011</v>
      </c>
      <c r="AM113" s="1">
        <f t="shared" si="27"/>
        <v>349635.68999999994</v>
      </c>
      <c r="AN113" s="126">
        <f t="shared" si="28"/>
        <v>0</v>
      </c>
      <c r="AO113" s="1">
        <f>Weather!G233</f>
        <v>531.29999999999995</v>
      </c>
      <c r="AP113" s="1">
        <f>Weather!H233</f>
        <v>0</v>
      </c>
      <c r="AQ113" s="1">
        <f t="shared" si="29"/>
        <v>282279.68999999994</v>
      </c>
      <c r="AR113" s="1">
        <f t="shared" si="30"/>
        <v>0</v>
      </c>
      <c r="AS113" s="1">
        <f>Weather!I233</f>
        <v>351.3</v>
      </c>
      <c r="AT113" s="1">
        <f>Weather!J233</f>
        <v>0</v>
      </c>
      <c r="AU113" s="1">
        <f>Weather!K233</f>
        <v>411.29999999999995</v>
      </c>
      <c r="AV113" s="1">
        <f>Weather!L233</f>
        <v>0</v>
      </c>
      <c r="AW113" s="1">
        <f>Weather!M233</f>
        <v>471.29999999999995</v>
      </c>
      <c r="AX113" s="1">
        <f>Weather!N233</f>
        <v>0</v>
      </c>
      <c r="AY113" s="1">
        <f>Weather!O233</f>
        <v>0</v>
      </c>
      <c r="AZ113" s="1">
        <f>Weather!P233</f>
        <v>-1.7100000000000002</v>
      </c>
      <c r="BA113" s="1">
        <f>Economic!C113</f>
        <v>7108.4</v>
      </c>
      <c r="BB113" s="1">
        <f>Economic!D113</f>
        <v>78.3</v>
      </c>
      <c r="BC113" s="1">
        <f>Economic!E113</f>
        <v>250</v>
      </c>
      <c r="BD113" s="1">
        <f>Economic!F113</f>
        <v>730276.2</v>
      </c>
      <c r="BE113" s="1">
        <f>Economic!G113</f>
        <v>6461.4</v>
      </c>
      <c r="BF113" s="1">
        <f>Economic!H113</f>
        <v>7198.2</v>
      </c>
      <c r="BG113" s="1">
        <f>Economic!I113</f>
        <v>79.400000000000006</v>
      </c>
      <c r="BH113" s="1">
        <v>112</v>
      </c>
      <c r="BI113" s="1">
        <v>0</v>
      </c>
      <c r="BJ113" s="1">
        <v>0</v>
      </c>
      <c r="BK113" s="1">
        <v>0</v>
      </c>
      <c r="BL113" s="1">
        <v>1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1</v>
      </c>
      <c r="BV113" s="1">
        <v>0</v>
      </c>
      <c r="BW113" s="1">
        <v>1</v>
      </c>
      <c r="BX113" s="1">
        <v>1</v>
      </c>
      <c r="BY113" s="1">
        <v>0</v>
      </c>
      <c r="BZ113" s="1">
        <v>1</v>
      </c>
      <c r="CA113">
        <v>30</v>
      </c>
      <c r="CB113">
        <v>21</v>
      </c>
      <c r="CC113" s="137">
        <f t="shared" si="31"/>
        <v>1068698.1233771562</v>
      </c>
      <c r="CD113" s="137">
        <f t="shared" si="32"/>
        <v>372558.85840940592</v>
      </c>
      <c r="CE113" s="137">
        <f t="shared" si="33"/>
        <v>1028740.8279158536</v>
      </c>
      <c r="CF113" s="1">
        <v>1</v>
      </c>
    </row>
    <row r="114" spans="1:84" x14ac:dyDescent="0.2">
      <c r="A114" s="3">
        <v>43221</v>
      </c>
      <c r="B114" s="4">
        <f t="shared" si="17"/>
        <v>2018</v>
      </c>
      <c r="C114" s="4">
        <f t="shared" si="18"/>
        <v>5</v>
      </c>
      <c r="D114" s="2">
        <v>24509975.943597607</v>
      </c>
      <c r="E114" s="12">
        <f>VLOOKUP('Monthly Data'!$B114,CDM!$P$4:$V$15,2,FALSE)/12</f>
        <v>1804820.5722848177</v>
      </c>
      <c r="F114" s="12">
        <f t="shared" si="19"/>
        <v>26314796.515882425</v>
      </c>
      <c r="G114" s="12">
        <v>42864</v>
      </c>
      <c r="H114" s="2">
        <v>10375596.952195626</v>
      </c>
      <c r="I114" s="12">
        <f>VLOOKUP('Monthly Data'!$B114,CDM!$P$4:$V$15,3,FALSE)/12</f>
        <v>714127.70747513126</v>
      </c>
      <c r="J114" s="12">
        <f t="shared" si="20"/>
        <v>11089724.659670757</v>
      </c>
      <c r="K114" s="12">
        <v>4135</v>
      </c>
      <c r="L114" s="2">
        <v>27583041.481710307</v>
      </c>
      <c r="M114" s="12">
        <f>VLOOKUP('Monthly Data'!$B114,CDM!$P$4:$V$15,4,FALSE)/12</f>
        <v>1946331.9212072201</v>
      </c>
      <c r="N114" s="12">
        <f t="shared" si="21"/>
        <v>29529373.402917527</v>
      </c>
      <c r="O114" s="2">
        <v>67868.142184787226</v>
      </c>
      <c r="P114" s="12">
        <f>VLOOKUP('Monthly Data'!$B114,CDM!$P$21:$S$32,2,FALSE)/12</f>
        <v>3172.5201028683964</v>
      </c>
      <c r="Q114" s="12">
        <f t="shared" si="22"/>
        <v>71040.662287655621</v>
      </c>
      <c r="R114" s="12">
        <v>490</v>
      </c>
      <c r="S114" s="2">
        <v>484001.11005692597</v>
      </c>
      <c r="T114" s="12">
        <f>VLOOKUP('Monthly Data'!$B114,CDM!$P$4:$V$15,7,FALSE)/12</f>
        <v>6357.3881033333337</v>
      </c>
      <c r="U114" s="12">
        <f t="shared" si="23"/>
        <v>490358.49816025933</v>
      </c>
      <c r="V114" s="2">
        <v>1738.4577331609503</v>
      </c>
      <c r="W114" s="12">
        <f>VLOOKUP('Monthly Data'!$B114,CDM!$P$21:$S$32,4,FALSE)/12</f>
        <v>10.633433930000001</v>
      </c>
      <c r="X114" s="12">
        <f t="shared" si="24"/>
        <v>1749.0911670909502</v>
      </c>
      <c r="Y114" s="11">
        <v>9854</v>
      </c>
      <c r="Z114" s="2">
        <v>35009.845884724898</v>
      </c>
      <c r="AA114" s="12">
        <f>VLOOKUP('Monthly Data'!$B114,CDM!$P$4:$V$15,6,FALSE)/12</f>
        <v>0</v>
      </c>
      <c r="AB114" s="12">
        <f t="shared" si="25"/>
        <v>35009.845884724898</v>
      </c>
      <c r="AC114" s="13">
        <v>93.713234634365179</v>
      </c>
      <c r="AD114" s="12">
        <f>VLOOKUP('Monthly Data'!$B114,CDM!$P$21:$S$32,3,FALSE)/12</f>
        <v>0</v>
      </c>
      <c r="AE114" s="12">
        <f t="shared" si="26"/>
        <v>93.713234634365179</v>
      </c>
      <c r="AF114" s="213">
        <v>384</v>
      </c>
      <c r="AG114" s="2">
        <v>96699.022770399024</v>
      </c>
      <c r="AH114" s="5">
        <v>293</v>
      </c>
      <c r="AI114" s="1">
        <f>Weather!C234</f>
        <v>162.80000000000001</v>
      </c>
      <c r="AJ114" s="1">
        <f>Weather!D234</f>
        <v>16.599999999999998</v>
      </c>
      <c r="AK114" s="1">
        <f>Weather!E234</f>
        <v>0</v>
      </c>
      <c r="AL114" s="1">
        <f>Weather!F234</f>
        <v>0</v>
      </c>
      <c r="AM114" s="1">
        <f t="shared" si="27"/>
        <v>26503.840000000004</v>
      </c>
      <c r="AN114" s="126">
        <f t="shared" si="28"/>
        <v>275.55999999999995</v>
      </c>
      <c r="AO114" s="1">
        <f>Weather!G234</f>
        <v>117.80000000000001</v>
      </c>
      <c r="AP114" s="1">
        <f>Weather!H234</f>
        <v>33.599999999999994</v>
      </c>
      <c r="AQ114" s="1">
        <f t="shared" si="29"/>
        <v>13876.840000000002</v>
      </c>
      <c r="AR114" s="1">
        <f t="shared" si="30"/>
        <v>1128.9599999999996</v>
      </c>
      <c r="AS114" s="1">
        <f>Weather!I234</f>
        <v>25.099999999999994</v>
      </c>
      <c r="AT114" s="1">
        <f>Weather!J234</f>
        <v>126.9</v>
      </c>
      <c r="AU114" s="1">
        <f>Weather!K234</f>
        <v>46.900000000000006</v>
      </c>
      <c r="AV114" s="1">
        <f>Weather!L234</f>
        <v>86.699999999999989</v>
      </c>
      <c r="AW114" s="1">
        <f>Weather!M234</f>
        <v>79.900000000000006</v>
      </c>
      <c r="AX114" s="1">
        <f>Weather!N234</f>
        <v>57.7</v>
      </c>
      <c r="AY114" s="1">
        <f>Weather!O234</f>
        <v>5.5999999999999979</v>
      </c>
      <c r="AZ114" s="1">
        <f>Weather!P234</f>
        <v>13.283870967741935</v>
      </c>
      <c r="BA114" s="1">
        <f>Economic!C114</f>
        <v>7174.7</v>
      </c>
      <c r="BB114" s="1">
        <f>Economic!D114</f>
        <v>79</v>
      </c>
      <c r="BC114" s="1">
        <f>Economic!E114</f>
        <v>250</v>
      </c>
      <c r="BD114" s="1">
        <f>Economic!F114</f>
        <v>730276.2</v>
      </c>
      <c r="BE114" s="1">
        <f>Economic!G114</f>
        <v>6461.4</v>
      </c>
      <c r="BF114" s="1">
        <f>Economic!H114</f>
        <v>7208.1</v>
      </c>
      <c r="BG114" s="1">
        <f>Economic!I114</f>
        <v>79.8</v>
      </c>
      <c r="BH114" s="1">
        <v>113</v>
      </c>
      <c r="BI114" s="1">
        <v>0</v>
      </c>
      <c r="BJ114" s="1">
        <v>0</v>
      </c>
      <c r="BK114" s="1">
        <v>0</v>
      </c>
      <c r="BL114" s="1">
        <v>0</v>
      </c>
      <c r="BM114" s="1">
        <v>1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1</v>
      </c>
      <c r="BV114" s="1">
        <v>0</v>
      </c>
      <c r="BW114" s="1">
        <v>1</v>
      </c>
      <c r="BX114" s="1">
        <v>1</v>
      </c>
      <c r="BY114" s="1">
        <v>0</v>
      </c>
      <c r="BZ114" s="1">
        <v>1</v>
      </c>
      <c r="CA114">
        <v>31</v>
      </c>
      <c r="CB114">
        <v>22</v>
      </c>
      <c r="CC114" s="137">
        <f t="shared" si="31"/>
        <v>848864.40373814269</v>
      </c>
      <c r="CD114" s="137">
        <f t="shared" si="32"/>
        <v>334696.67587727826</v>
      </c>
      <c r="CE114" s="137">
        <f t="shared" si="33"/>
        <v>952560.43235217826</v>
      </c>
      <c r="CF114" s="1">
        <v>1</v>
      </c>
    </row>
    <row r="115" spans="1:84" x14ac:dyDescent="0.2">
      <c r="A115" s="3">
        <v>43252</v>
      </c>
      <c r="B115" s="4">
        <f t="shared" si="17"/>
        <v>2018</v>
      </c>
      <c r="C115" s="4">
        <f t="shared" si="18"/>
        <v>6</v>
      </c>
      <c r="D115" s="2">
        <v>24651522.048257262</v>
      </c>
      <c r="E115" s="12">
        <f>VLOOKUP('Monthly Data'!$B115,CDM!$P$4:$V$15,2,FALSE)/12</f>
        <v>1804820.5722848177</v>
      </c>
      <c r="F115" s="12">
        <f t="shared" si="19"/>
        <v>26456342.620542079</v>
      </c>
      <c r="G115" s="12">
        <v>42864</v>
      </c>
      <c r="H115" s="2">
        <v>10371086.105908385</v>
      </c>
      <c r="I115" s="12">
        <f>VLOOKUP('Monthly Data'!$B115,CDM!$P$4:$V$15,3,FALSE)/12</f>
        <v>714127.70747513126</v>
      </c>
      <c r="J115" s="12">
        <f t="shared" si="20"/>
        <v>11085213.813383516</v>
      </c>
      <c r="K115" s="12">
        <v>4135</v>
      </c>
      <c r="L115" s="2">
        <v>27322389.893385421</v>
      </c>
      <c r="M115" s="12">
        <f>VLOOKUP('Monthly Data'!$B115,CDM!$P$4:$V$15,4,FALSE)/12</f>
        <v>1946331.9212072201</v>
      </c>
      <c r="N115" s="12">
        <f t="shared" si="21"/>
        <v>29268721.814592641</v>
      </c>
      <c r="O115" s="2">
        <v>67226.808303284211</v>
      </c>
      <c r="P115" s="12">
        <f>VLOOKUP('Monthly Data'!$B115,CDM!$P$21:$S$32,2,FALSE)/12</f>
        <v>3172.5201028683964</v>
      </c>
      <c r="Q115" s="12">
        <f t="shared" si="22"/>
        <v>70399.328406152606</v>
      </c>
      <c r="R115" s="12">
        <v>490</v>
      </c>
      <c r="S115" s="2">
        <v>429581.22390891839</v>
      </c>
      <c r="T115" s="12">
        <f>VLOOKUP('Monthly Data'!$B115,CDM!$P$4:$V$15,7,FALSE)/12</f>
        <v>6357.3881033333337</v>
      </c>
      <c r="U115" s="12">
        <f t="shared" si="23"/>
        <v>435938.61201225175</v>
      </c>
      <c r="V115" s="2">
        <v>1738.4577331609503</v>
      </c>
      <c r="W115" s="12">
        <f>VLOOKUP('Monthly Data'!$B115,CDM!$P$21:$S$32,4,FALSE)/12</f>
        <v>10.633433930000001</v>
      </c>
      <c r="X115" s="12">
        <f t="shared" si="24"/>
        <v>1749.0911670909502</v>
      </c>
      <c r="Y115" s="11">
        <v>9854</v>
      </c>
      <c r="Z115" s="2">
        <v>33755.882352941197</v>
      </c>
      <c r="AA115" s="12">
        <f>VLOOKUP('Monthly Data'!$B115,CDM!$P$4:$V$15,6,FALSE)/12</f>
        <v>0</v>
      </c>
      <c r="AB115" s="12">
        <f t="shared" si="25"/>
        <v>33755.882352941197</v>
      </c>
      <c r="AC115" s="13">
        <v>93.713234634365179</v>
      </c>
      <c r="AD115" s="12">
        <f>VLOOKUP('Monthly Data'!$B115,CDM!$P$21:$S$32,3,FALSE)/12</f>
        <v>0</v>
      </c>
      <c r="AE115" s="12">
        <f t="shared" si="26"/>
        <v>93.713234634365179</v>
      </c>
      <c r="AF115" s="213">
        <v>384</v>
      </c>
      <c r="AG115" s="2">
        <v>93608.965844401973</v>
      </c>
      <c r="AH115" s="5">
        <v>293</v>
      </c>
      <c r="AI115" s="1">
        <f>Weather!C235</f>
        <v>67.100000000000009</v>
      </c>
      <c r="AJ115" s="1">
        <f>Weather!D235</f>
        <v>22.5</v>
      </c>
      <c r="AK115" s="1">
        <f>Weather!E235</f>
        <v>0</v>
      </c>
      <c r="AL115" s="1">
        <f>Weather!F235</f>
        <v>0</v>
      </c>
      <c r="AM115" s="1">
        <f t="shared" si="27"/>
        <v>4502.4100000000008</v>
      </c>
      <c r="AN115" s="126">
        <f t="shared" si="28"/>
        <v>506.25</v>
      </c>
      <c r="AO115" s="1">
        <f>Weather!G235</f>
        <v>33.9</v>
      </c>
      <c r="AP115" s="1">
        <f>Weather!H235</f>
        <v>49.3</v>
      </c>
      <c r="AQ115" s="1">
        <f t="shared" si="29"/>
        <v>1149.2099999999998</v>
      </c>
      <c r="AR115" s="1">
        <f t="shared" si="30"/>
        <v>2430.4899999999998</v>
      </c>
      <c r="AS115" s="1">
        <f>Weather!I235</f>
        <v>2.0999999999999996</v>
      </c>
      <c r="AT115" s="1">
        <f>Weather!J235</f>
        <v>197.49999999999997</v>
      </c>
      <c r="AU115" s="1">
        <f>Weather!K235</f>
        <v>7.3000000000000007</v>
      </c>
      <c r="AV115" s="1">
        <f>Weather!L235</f>
        <v>142.69999999999999</v>
      </c>
      <c r="AW115" s="1">
        <f>Weather!M235</f>
        <v>18</v>
      </c>
      <c r="AX115" s="1">
        <f>Weather!N235</f>
        <v>93.4</v>
      </c>
      <c r="AY115" s="1">
        <f>Weather!O235</f>
        <v>9.0999999999999979</v>
      </c>
      <c r="AZ115" s="1">
        <f>Weather!P235</f>
        <v>16.513333333333332</v>
      </c>
      <c r="BA115" s="1">
        <f>Economic!C115</f>
        <v>7269.2</v>
      </c>
      <c r="BB115" s="1">
        <f>Economic!D115</f>
        <v>80.8</v>
      </c>
      <c r="BC115" s="1">
        <f>Economic!E115</f>
        <v>250</v>
      </c>
      <c r="BD115" s="1">
        <f>Economic!F115</f>
        <v>730276.2</v>
      </c>
      <c r="BE115" s="1">
        <f>Economic!G115</f>
        <v>6461.4</v>
      </c>
      <c r="BF115" s="1">
        <f>Economic!H115</f>
        <v>7224.1</v>
      </c>
      <c r="BG115" s="1">
        <f>Economic!I115</f>
        <v>80.3</v>
      </c>
      <c r="BH115" s="1">
        <v>114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1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>
        <v>30</v>
      </c>
      <c r="CB115">
        <v>21</v>
      </c>
      <c r="CC115" s="137">
        <f t="shared" si="31"/>
        <v>881878.08735140262</v>
      </c>
      <c r="CD115" s="137">
        <f t="shared" si="32"/>
        <v>345702.87019694614</v>
      </c>
      <c r="CE115" s="137">
        <f t="shared" si="33"/>
        <v>975624.06048642134</v>
      </c>
      <c r="CF115" s="1">
        <v>1</v>
      </c>
    </row>
    <row r="116" spans="1:84" x14ac:dyDescent="0.2">
      <c r="A116" s="3">
        <v>43282</v>
      </c>
      <c r="B116" s="4">
        <f t="shared" si="17"/>
        <v>2018</v>
      </c>
      <c r="C116" s="4">
        <f t="shared" si="18"/>
        <v>7</v>
      </c>
      <c r="D116" s="2">
        <v>28368231.729427487</v>
      </c>
      <c r="E116" s="12">
        <f>VLOOKUP('Monthly Data'!$B116,CDM!$P$4:$V$15,2,FALSE)/12</f>
        <v>1804820.5722848177</v>
      </c>
      <c r="F116" s="12">
        <f t="shared" si="19"/>
        <v>30173052.301712304</v>
      </c>
      <c r="G116" s="12">
        <v>42864</v>
      </c>
      <c r="H116" s="2">
        <v>11289922.850805573</v>
      </c>
      <c r="I116" s="12">
        <f>VLOOKUP('Monthly Data'!$B116,CDM!$P$4:$V$15,3,FALSE)/12</f>
        <v>714127.70747513126</v>
      </c>
      <c r="J116" s="12">
        <f t="shared" si="20"/>
        <v>12004050.558280705</v>
      </c>
      <c r="K116" s="12">
        <v>4135</v>
      </c>
      <c r="L116" s="2">
        <v>29907288.116602711</v>
      </c>
      <c r="M116" s="12">
        <f>VLOOKUP('Monthly Data'!$B116,CDM!$P$4:$V$15,4,FALSE)/12</f>
        <v>1946331.9212072201</v>
      </c>
      <c r="N116" s="12">
        <f t="shared" si="21"/>
        <v>31853620.037809931</v>
      </c>
      <c r="O116" s="2">
        <v>73586.956812027885</v>
      </c>
      <c r="P116" s="12">
        <f>VLOOKUP('Monthly Data'!$B116,CDM!$P$21:$S$32,2,FALSE)/12</f>
        <v>3172.5201028683964</v>
      </c>
      <c r="Q116" s="12">
        <f t="shared" si="22"/>
        <v>76759.476914896281</v>
      </c>
      <c r="R116" s="12">
        <v>490</v>
      </c>
      <c r="S116" s="2">
        <v>464113.58633776085</v>
      </c>
      <c r="T116" s="12">
        <f>VLOOKUP('Monthly Data'!$B116,CDM!$P$4:$V$15,7,FALSE)/12</f>
        <v>6357.3881033333337</v>
      </c>
      <c r="U116" s="12">
        <f t="shared" si="23"/>
        <v>470470.97444109421</v>
      </c>
      <c r="V116" s="2">
        <v>1738.4577331609503</v>
      </c>
      <c r="W116" s="12">
        <f>VLOOKUP('Monthly Data'!$B116,CDM!$P$21:$S$32,4,FALSE)/12</f>
        <v>10.633433930000001</v>
      </c>
      <c r="X116" s="12">
        <f t="shared" si="24"/>
        <v>1749.0911670909502</v>
      </c>
      <c r="Y116" s="11">
        <v>9854</v>
      </c>
      <c r="Z116" s="2">
        <v>34832.248576850121</v>
      </c>
      <c r="AA116" s="12">
        <f>VLOOKUP('Monthly Data'!$B116,CDM!$P$4:$V$15,6,FALSE)/12</f>
        <v>0</v>
      </c>
      <c r="AB116" s="12">
        <f t="shared" si="25"/>
        <v>34832.248576850121</v>
      </c>
      <c r="AC116" s="13">
        <v>92.217810677433818</v>
      </c>
      <c r="AD116" s="12">
        <f>VLOOKUP('Monthly Data'!$B116,CDM!$P$21:$S$32,3,FALSE)/12</f>
        <v>0</v>
      </c>
      <c r="AE116" s="12">
        <f t="shared" si="26"/>
        <v>92.217810677433818</v>
      </c>
      <c r="AF116" s="213">
        <v>383</v>
      </c>
      <c r="AG116" s="2">
        <v>96409.022770399009</v>
      </c>
      <c r="AH116" s="5">
        <v>292</v>
      </c>
      <c r="AI116" s="1">
        <f>Weather!C236</f>
        <v>3.8</v>
      </c>
      <c r="AJ116" s="1">
        <f>Weather!D236</f>
        <v>95.5</v>
      </c>
      <c r="AK116" s="1">
        <f>Weather!E236</f>
        <v>0</v>
      </c>
      <c r="AL116" s="1">
        <f>Weather!F236</f>
        <v>0</v>
      </c>
      <c r="AM116" s="1">
        <f t="shared" si="27"/>
        <v>14.44</v>
      </c>
      <c r="AN116" s="126">
        <f t="shared" si="28"/>
        <v>9120.25</v>
      </c>
      <c r="AO116" s="1">
        <f>Weather!G236</f>
        <v>0.90000000000000036</v>
      </c>
      <c r="AP116" s="1">
        <f>Weather!H236</f>
        <v>154.6</v>
      </c>
      <c r="AQ116" s="1">
        <f t="shared" si="29"/>
        <v>0.81000000000000061</v>
      </c>
      <c r="AR116" s="1">
        <f t="shared" si="30"/>
        <v>23901.16</v>
      </c>
      <c r="AS116" s="1">
        <f>Weather!I236</f>
        <v>0</v>
      </c>
      <c r="AT116" s="1">
        <f>Weather!J236</f>
        <v>339.7</v>
      </c>
      <c r="AU116" s="1">
        <f>Weather!K236</f>
        <v>0</v>
      </c>
      <c r="AV116" s="1">
        <f>Weather!L236</f>
        <v>277.7</v>
      </c>
      <c r="AW116" s="1">
        <f>Weather!M236</f>
        <v>0</v>
      </c>
      <c r="AX116" s="1">
        <f>Weather!N236</f>
        <v>215.69999999999996</v>
      </c>
      <c r="AY116" s="1">
        <f>Weather!O236</f>
        <v>47.499999999999993</v>
      </c>
      <c r="AZ116" s="1">
        <f>Weather!P236</f>
        <v>20.958064516129035</v>
      </c>
      <c r="BA116" s="1">
        <f>Economic!C116</f>
        <v>7352.5</v>
      </c>
      <c r="BB116" s="1">
        <f>Economic!D116</f>
        <v>81.8</v>
      </c>
      <c r="BC116" s="1">
        <f>Economic!E116</f>
        <v>250</v>
      </c>
      <c r="BD116" s="1">
        <f>Economic!F116</f>
        <v>730276.2</v>
      </c>
      <c r="BE116" s="1">
        <f>Economic!G116</f>
        <v>6461.4</v>
      </c>
      <c r="BF116" s="1">
        <f>Economic!H116</f>
        <v>7258.6</v>
      </c>
      <c r="BG116" s="1">
        <f>Economic!I116</f>
        <v>80.5</v>
      </c>
      <c r="BH116" s="1">
        <v>115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1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>
        <v>31</v>
      </c>
      <c r="CB116">
        <v>21</v>
      </c>
      <c r="CC116" s="137">
        <f t="shared" si="31"/>
        <v>973324.26779717114</v>
      </c>
      <c r="CD116" s="137">
        <f t="shared" si="32"/>
        <v>364191.0597034056</v>
      </c>
      <c r="CE116" s="137">
        <f t="shared" si="33"/>
        <v>1027536.1302519332</v>
      </c>
      <c r="CF116" s="1">
        <v>1</v>
      </c>
    </row>
    <row r="117" spans="1:84" x14ac:dyDescent="0.2">
      <c r="A117" s="3">
        <v>43313</v>
      </c>
      <c r="B117" s="4">
        <f t="shared" si="17"/>
        <v>2018</v>
      </c>
      <c r="C117" s="4">
        <f t="shared" si="18"/>
        <v>8</v>
      </c>
      <c r="D117" s="2">
        <v>27163035.407404374</v>
      </c>
      <c r="E117" s="12">
        <f>VLOOKUP('Monthly Data'!$B117,CDM!$P$4:$V$15,2,FALSE)/12</f>
        <v>1804820.5722848177</v>
      </c>
      <c r="F117" s="12">
        <f t="shared" si="19"/>
        <v>28967855.979689192</v>
      </c>
      <c r="G117" s="12">
        <v>42864</v>
      </c>
      <c r="H117" s="2">
        <v>10911155.375646848</v>
      </c>
      <c r="I117" s="12">
        <f>VLOOKUP('Monthly Data'!$B117,CDM!$P$4:$V$15,3,FALSE)/12</f>
        <v>714127.70747513126</v>
      </c>
      <c r="J117" s="12">
        <f t="shared" si="20"/>
        <v>11625283.08312198</v>
      </c>
      <c r="K117" s="12">
        <v>4135</v>
      </c>
      <c r="L117" s="2">
        <v>29368453.399217535</v>
      </c>
      <c r="M117" s="12">
        <f>VLOOKUP('Monthly Data'!$B117,CDM!$P$4:$V$15,4,FALSE)/12</f>
        <v>1946331.9212072201</v>
      </c>
      <c r="N117" s="12">
        <f t="shared" si="21"/>
        <v>31314785.320424754</v>
      </c>
      <c r="O117" s="2">
        <v>72261.152649428739</v>
      </c>
      <c r="P117" s="12">
        <f>VLOOKUP('Monthly Data'!$B117,CDM!$P$21:$S$32,2,FALSE)/12</f>
        <v>3172.5201028683964</v>
      </c>
      <c r="Q117" s="12">
        <f t="shared" si="22"/>
        <v>75433.672752297134</v>
      </c>
      <c r="R117" s="12">
        <v>490</v>
      </c>
      <c r="S117" s="2">
        <v>532044.01328273246</v>
      </c>
      <c r="T117" s="12">
        <f>VLOOKUP('Monthly Data'!$B117,CDM!$P$4:$V$15,7,FALSE)/12</f>
        <v>6357.3881033333337</v>
      </c>
      <c r="U117" s="12">
        <f t="shared" si="23"/>
        <v>538401.40138606576</v>
      </c>
      <c r="V117" s="2">
        <v>1738.4577331609503</v>
      </c>
      <c r="W117" s="12">
        <f>VLOOKUP('Monthly Data'!$B117,CDM!$P$21:$S$32,4,FALSE)/12</f>
        <v>10.633433930000001</v>
      </c>
      <c r="X117" s="12">
        <f t="shared" si="24"/>
        <v>1749.0911670909502</v>
      </c>
      <c r="Y117" s="11">
        <v>9854</v>
      </c>
      <c r="Z117" s="2">
        <v>34812.267552182195</v>
      </c>
      <c r="AA117" s="12">
        <f>VLOOKUP('Monthly Data'!$B117,CDM!$P$4:$V$15,6,FALSE)/12</f>
        <v>0</v>
      </c>
      <c r="AB117" s="12">
        <f t="shared" si="25"/>
        <v>34812.267552182195</v>
      </c>
      <c r="AC117" s="13">
        <v>92.217810677433818</v>
      </c>
      <c r="AD117" s="12">
        <f>VLOOKUP('Monthly Data'!$B117,CDM!$P$21:$S$32,3,FALSE)/12</f>
        <v>0</v>
      </c>
      <c r="AE117" s="12">
        <f t="shared" si="26"/>
        <v>92.217810677433818</v>
      </c>
      <c r="AF117" s="213">
        <v>383</v>
      </c>
      <c r="AG117" s="2">
        <v>96039.022770399009</v>
      </c>
      <c r="AH117" s="5">
        <v>292</v>
      </c>
      <c r="AI117" s="1">
        <f>Weather!C237</f>
        <v>14.299999999999999</v>
      </c>
      <c r="AJ117" s="1">
        <f>Weather!D237</f>
        <v>61.70000000000001</v>
      </c>
      <c r="AK117" s="1">
        <f>Weather!E237</f>
        <v>0</v>
      </c>
      <c r="AL117" s="1">
        <f>Weather!F237</f>
        <v>0</v>
      </c>
      <c r="AM117" s="1">
        <f t="shared" si="27"/>
        <v>204.48999999999998</v>
      </c>
      <c r="AN117" s="126">
        <f t="shared" si="28"/>
        <v>3806.8900000000012</v>
      </c>
      <c r="AO117" s="1">
        <f>Weather!G237</f>
        <v>5.7999999999999989</v>
      </c>
      <c r="AP117" s="1">
        <f>Weather!H237</f>
        <v>115.20000000000003</v>
      </c>
      <c r="AQ117" s="1">
        <f t="shared" si="29"/>
        <v>33.639999999999986</v>
      </c>
      <c r="AR117" s="1">
        <f t="shared" si="30"/>
        <v>13271.040000000006</v>
      </c>
      <c r="AS117" s="1">
        <f>Weather!I237</f>
        <v>0</v>
      </c>
      <c r="AT117" s="1">
        <f>Weather!J237</f>
        <v>295.39999999999992</v>
      </c>
      <c r="AU117" s="1">
        <f>Weather!K237</f>
        <v>0</v>
      </c>
      <c r="AV117" s="1">
        <f>Weather!L237</f>
        <v>233.4</v>
      </c>
      <c r="AW117" s="1">
        <f>Weather!M237</f>
        <v>1.6999999999999993</v>
      </c>
      <c r="AX117" s="1">
        <f>Weather!N237</f>
        <v>173.1</v>
      </c>
      <c r="AY117" s="1">
        <f>Weather!O237</f>
        <v>21.400000000000002</v>
      </c>
      <c r="AZ117" s="1">
        <f>Weather!P237</f>
        <v>19.529032258064515</v>
      </c>
      <c r="BA117" s="1">
        <f>Economic!C117</f>
        <v>7356</v>
      </c>
      <c r="BB117" s="1">
        <f>Economic!D117</f>
        <v>82.1</v>
      </c>
      <c r="BC117" s="1">
        <f>Economic!E117</f>
        <v>250</v>
      </c>
      <c r="BD117" s="1">
        <f>Economic!F117</f>
        <v>730276.2</v>
      </c>
      <c r="BE117" s="1">
        <f>Economic!G117</f>
        <v>6461.4</v>
      </c>
      <c r="BF117" s="1">
        <f>Economic!H117</f>
        <v>7264.8</v>
      </c>
      <c r="BG117" s="1">
        <f>Economic!I117</f>
        <v>80.900000000000006</v>
      </c>
      <c r="BH117" s="1">
        <v>116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1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>
        <v>31</v>
      </c>
      <c r="CB117">
        <v>22</v>
      </c>
      <c r="CC117" s="137">
        <f t="shared" si="31"/>
        <v>934446.9670867481</v>
      </c>
      <c r="CD117" s="137">
        <f t="shared" si="32"/>
        <v>351972.75405312411</v>
      </c>
      <c r="CE117" s="137">
        <f t="shared" si="33"/>
        <v>1010154.3651749921</v>
      </c>
      <c r="CF117" s="1">
        <v>1</v>
      </c>
    </row>
    <row r="118" spans="1:84" x14ac:dyDescent="0.2">
      <c r="A118" s="3">
        <v>43344</v>
      </c>
      <c r="B118" s="4">
        <f t="shared" ref="B118:B121" si="34">YEAR(A118)</f>
        <v>2018</v>
      </c>
      <c r="C118" s="4">
        <f t="shared" si="18"/>
        <v>9</v>
      </c>
      <c r="D118" s="2">
        <v>24017120.038987961</v>
      </c>
      <c r="E118" s="12">
        <f>VLOOKUP('Monthly Data'!$B118,CDM!$P$4:$V$15,2,FALSE)/12</f>
        <v>1804820.5722848177</v>
      </c>
      <c r="F118" s="12">
        <f t="shared" si="19"/>
        <v>25821940.611272778</v>
      </c>
      <c r="G118" s="12">
        <v>42864</v>
      </c>
      <c r="H118" s="2">
        <v>9848379.7358528804</v>
      </c>
      <c r="I118" s="12">
        <f>VLOOKUP('Monthly Data'!$B118,CDM!$P$4:$V$15,3,FALSE)/12</f>
        <v>714127.70747513126</v>
      </c>
      <c r="J118" s="12">
        <f t="shared" si="20"/>
        <v>10562507.443328012</v>
      </c>
      <c r="K118" s="12">
        <v>4135</v>
      </c>
      <c r="L118" s="2">
        <v>27031779.650758974</v>
      </c>
      <c r="M118" s="12">
        <f>VLOOKUP('Monthly Data'!$B118,CDM!$P$4:$V$15,4,FALSE)/12</f>
        <v>1946331.9212072201</v>
      </c>
      <c r="N118" s="12">
        <f t="shared" si="21"/>
        <v>28978111.571966194</v>
      </c>
      <c r="O118" s="2">
        <v>66511.76107834329</v>
      </c>
      <c r="P118" s="12">
        <f>VLOOKUP('Monthly Data'!$B118,CDM!$P$21:$S$32,2,FALSE)/12</f>
        <v>3172.5201028683964</v>
      </c>
      <c r="Q118" s="12">
        <f t="shared" si="22"/>
        <v>69684.281181211685</v>
      </c>
      <c r="R118" s="12">
        <v>490</v>
      </c>
      <c r="S118" s="2">
        <v>598572.90322580654</v>
      </c>
      <c r="T118" s="12">
        <f>VLOOKUP('Monthly Data'!$B118,CDM!$P$4:$V$15,7,FALSE)/12</f>
        <v>6357.3881033333337</v>
      </c>
      <c r="U118" s="12">
        <f t="shared" si="23"/>
        <v>604930.29132913984</v>
      </c>
      <c r="V118" s="2">
        <v>1738.4577331609503</v>
      </c>
      <c r="W118" s="12">
        <f>VLOOKUP('Monthly Data'!$B118,CDM!$P$21:$S$32,4,FALSE)/12</f>
        <v>10.633433930000001</v>
      </c>
      <c r="X118" s="12">
        <f t="shared" si="24"/>
        <v>1749.0911670909502</v>
      </c>
      <c r="Y118" s="11">
        <v>9854</v>
      </c>
      <c r="Z118" s="2">
        <v>33444.480981542198</v>
      </c>
      <c r="AA118" s="12">
        <f>VLOOKUP('Monthly Data'!$B118,CDM!$P$4:$V$15,6,FALSE)/12</f>
        <v>0</v>
      </c>
      <c r="AB118" s="12">
        <f t="shared" si="25"/>
        <v>33444.480981542198</v>
      </c>
      <c r="AC118" s="13">
        <v>92.217810677433818</v>
      </c>
      <c r="AD118" s="12">
        <f>VLOOKUP('Monthly Data'!$B118,CDM!$P$21:$S$32,3,FALSE)/12</f>
        <v>0</v>
      </c>
      <c r="AE118" s="12">
        <f t="shared" si="26"/>
        <v>92.217810677433818</v>
      </c>
      <c r="AF118" s="213">
        <v>383</v>
      </c>
      <c r="AG118" s="2">
        <v>92708.965844401988</v>
      </c>
      <c r="AH118" s="5">
        <v>292</v>
      </c>
      <c r="AI118" s="1">
        <f>Weather!C238</f>
        <v>140.6</v>
      </c>
      <c r="AJ118" s="1">
        <f>Weather!D238</f>
        <v>23.500000000000004</v>
      </c>
      <c r="AK118" s="1">
        <f>Weather!E238</f>
        <v>0</v>
      </c>
      <c r="AL118" s="1">
        <f>Weather!F238</f>
        <v>0</v>
      </c>
      <c r="AM118" s="1">
        <f t="shared" si="27"/>
        <v>19768.359999999997</v>
      </c>
      <c r="AN118" s="126">
        <f t="shared" si="28"/>
        <v>552.25000000000011</v>
      </c>
      <c r="AO118" s="1">
        <f>Weather!G238</f>
        <v>102.30000000000001</v>
      </c>
      <c r="AP118" s="1">
        <f>Weather!H238</f>
        <v>45.199999999999996</v>
      </c>
      <c r="AQ118" s="1">
        <f t="shared" si="29"/>
        <v>10465.290000000003</v>
      </c>
      <c r="AR118" s="1">
        <f t="shared" si="30"/>
        <v>2043.0399999999995</v>
      </c>
      <c r="AS118" s="1">
        <f>Weather!I238</f>
        <v>19.599999999999998</v>
      </c>
      <c r="AT118" s="1">
        <f>Weather!J238</f>
        <v>142.5</v>
      </c>
      <c r="AU118" s="1">
        <f>Weather!K238</f>
        <v>38.799999999999997</v>
      </c>
      <c r="AV118" s="1">
        <f>Weather!L238</f>
        <v>101.7</v>
      </c>
      <c r="AW118" s="1">
        <f>Weather!M238</f>
        <v>66.7</v>
      </c>
      <c r="AX118" s="1">
        <f>Weather!N238</f>
        <v>69.599999999999994</v>
      </c>
      <c r="AY118" s="1">
        <f>Weather!O238</f>
        <v>9.1000000000000014</v>
      </c>
      <c r="AZ118" s="1">
        <f>Weather!P238</f>
        <v>14.096666666666668</v>
      </c>
      <c r="BA118" s="1">
        <f>Economic!C118</f>
        <v>7315.2</v>
      </c>
      <c r="BB118" s="1">
        <f>Economic!D118</f>
        <v>82.2</v>
      </c>
      <c r="BC118" s="1">
        <f>Economic!E118</f>
        <v>250</v>
      </c>
      <c r="BD118" s="1">
        <f>Economic!F118</f>
        <v>730276.2</v>
      </c>
      <c r="BE118" s="1">
        <f>Economic!G118</f>
        <v>6461.4</v>
      </c>
      <c r="BF118" s="1">
        <f>Economic!H118</f>
        <v>7268.1</v>
      </c>
      <c r="BG118" s="1">
        <f>Economic!I118</f>
        <v>81.7</v>
      </c>
      <c r="BH118" s="1">
        <v>117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1</v>
      </c>
      <c r="BR118" s="1">
        <v>0</v>
      </c>
      <c r="BS118" s="1">
        <v>0</v>
      </c>
      <c r="BT118" s="1">
        <v>0</v>
      </c>
      <c r="BU118" s="1">
        <v>0</v>
      </c>
      <c r="BV118" s="1">
        <v>1</v>
      </c>
      <c r="BW118" s="1">
        <v>1</v>
      </c>
      <c r="BX118" s="1">
        <v>0</v>
      </c>
      <c r="BY118" s="1">
        <v>1</v>
      </c>
      <c r="BZ118" s="1">
        <v>1</v>
      </c>
      <c r="CA118">
        <v>30</v>
      </c>
      <c r="CB118">
        <v>19</v>
      </c>
      <c r="CC118" s="137">
        <f t="shared" si="31"/>
        <v>860731.3537090926</v>
      </c>
      <c r="CD118" s="137">
        <f t="shared" si="32"/>
        <v>328279.32452842937</v>
      </c>
      <c r="CE118" s="137">
        <f t="shared" si="33"/>
        <v>965937.05239887314</v>
      </c>
      <c r="CF118" s="1">
        <v>1</v>
      </c>
    </row>
    <row r="119" spans="1:84" x14ac:dyDescent="0.2">
      <c r="A119" s="3">
        <v>43374</v>
      </c>
      <c r="B119" s="4">
        <f t="shared" si="34"/>
        <v>2018</v>
      </c>
      <c r="C119" s="4">
        <f t="shared" si="18"/>
        <v>10</v>
      </c>
      <c r="D119" s="2">
        <v>28236185.529971309</v>
      </c>
      <c r="E119" s="12">
        <f>VLOOKUP('Monthly Data'!$B119,CDM!$P$4:$V$15,2,FALSE)/12</f>
        <v>1804820.5722848177</v>
      </c>
      <c r="F119" s="12">
        <f t="shared" si="19"/>
        <v>30041006.102256127</v>
      </c>
      <c r="G119" s="12">
        <v>42982</v>
      </c>
      <c r="H119" s="2">
        <v>10577306.061697775</v>
      </c>
      <c r="I119" s="12">
        <f>VLOOKUP('Monthly Data'!$B119,CDM!$P$4:$V$15,3,FALSE)/12</f>
        <v>714127.70747513126</v>
      </c>
      <c r="J119" s="12">
        <f t="shared" si="20"/>
        <v>11291433.769172907</v>
      </c>
      <c r="K119" s="12">
        <v>4146</v>
      </c>
      <c r="L119" s="2">
        <v>28708830.983670939</v>
      </c>
      <c r="M119" s="12">
        <f>VLOOKUP('Monthly Data'!$B119,CDM!$P$4:$V$15,4,FALSE)/12</f>
        <v>1946331.9212072201</v>
      </c>
      <c r="N119" s="12">
        <f t="shared" si="21"/>
        <v>30655162.904878158</v>
      </c>
      <c r="O119" s="2">
        <v>70638.150055016755</v>
      </c>
      <c r="P119" s="12">
        <f>VLOOKUP('Monthly Data'!$B119,CDM!$P$21:$S$32,2,FALSE)/12</f>
        <v>3172.5201028683964</v>
      </c>
      <c r="Q119" s="12">
        <f t="shared" si="22"/>
        <v>73810.67015788515</v>
      </c>
      <c r="R119" s="12">
        <v>498</v>
      </c>
      <c r="S119" s="2">
        <v>707453.66223908903</v>
      </c>
      <c r="T119" s="12">
        <f>VLOOKUP('Monthly Data'!$B119,CDM!$P$4:$V$15,7,FALSE)/12</f>
        <v>6357.3881033333337</v>
      </c>
      <c r="U119" s="12">
        <f t="shared" si="23"/>
        <v>713811.05034242233</v>
      </c>
      <c r="V119" s="2">
        <v>1744.1032220447689</v>
      </c>
      <c r="W119" s="12">
        <f>VLOOKUP('Monthly Data'!$B119,CDM!$P$21:$S$32,4,FALSE)/12</f>
        <v>10.633433930000001</v>
      </c>
      <c r="X119" s="12">
        <f t="shared" si="24"/>
        <v>1754.7366559747688</v>
      </c>
      <c r="Y119" s="11">
        <v>9886</v>
      </c>
      <c r="Z119" s="2">
        <v>33181.287519406629</v>
      </c>
      <c r="AA119" s="12">
        <f>VLOOKUP('Monthly Data'!$B119,CDM!$P$4:$V$15,6,FALSE)/12</f>
        <v>0</v>
      </c>
      <c r="AB119" s="12">
        <f t="shared" si="25"/>
        <v>33181.287519406629</v>
      </c>
      <c r="AC119" s="13">
        <v>90.473149394347246</v>
      </c>
      <c r="AD119" s="12">
        <f>VLOOKUP('Monthly Data'!$B119,CDM!$P$21:$S$32,3,FALSE)/12</f>
        <v>0</v>
      </c>
      <c r="AE119" s="12">
        <f t="shared" si="26"/>
        <v>90.473149394347246</v>
      </c>
      <c r="AF119" s="213">
        <v>371</v>
      </c>
      <c r="AG119" s="2">
        <v>95769.022770399009</v>
      </c>
      <c r="AH119" s="5">
        <v>290</v>
      </c>
      <c r="AI119" s="1">
        <f>Weather!C239</f>
        <v>438.90000000000003</v>
      </c>
      <c r="AJ119" s="1">
        <f>Weather!D239</f>
        <v>0</v>
      </c>
      <c r="AK119" s="1">
        <f>Weather!E239</f>
        <v>1</v>
      </c>
      <c r="AL119" s="1">
        <f>Weather!F239</f>
        <v>6.4000000000000021</v>
      </c>
      <c r="AM119" s="1">
        <f t="shared" si="27"/>
        <v>192633.21000000002</v>
      </c>
      <c r="AN119" s="126">
        <f t="shared" si="28"/>
        <v>0</v>
      </c>
      <c r="AO119" s="1">
        <f>Weather!G239</f>
        <v>376.90000000000003</v>
      </c>
      <c r="AP119" s="1">
        <f>Weather!H239</f>
        <v>0</v>
      </c>
      <c r="AQ119" s="1">
        <f t="shared" si="29"/>
        <v>142053.61000000002</v>
      </c>
      <c r="AR119" s="1">
        <f t="shared" si="30"/>
        <v>0</v>
      </c>
      <c r="AS119" s="1">
        <f>Weather!I239</f>
        <v>197.70000000000002</v>
      </c>
      <c r="AT119" s="1">
        <f>Weather!J239</f>
        <v>6.7999999999999989</v>
      </c>
      <c r="AU119" s="1">
        <f>Weather!K239</f>
        <v>256.5</v>
      </c>
      <c r="AV119" s="1">
        <f>Weather!L239</f>
        <v>3.5999999999999996</v>
      </c>
      <c r="AW119" s="1">
        <f>Weather!M239</f>
        <v>316.5</v>
      </c>
      <c r="AX119" s="1">
        <f>Weather!N239</f>
        <v>1.5999999999999996</v>
      </c>
      <c r="AY119" s="1">
        <f>Weather!O239</f>
        <v>0</v>
      </c>
      <c r="AZ119" s="1">
        <f>Weather!P239</f>
        <v>3.8419354838709676</v>
      </c>
      <c r="BA119" s="1">
        <f>Economic!C119</f>
        <v>7274.4</v>
      </c>
      <c r="BB119" s="1">
        <f>Economic!D119</f>
        <v>83.6</v>
      </c>
      <c r="BC119" s="1">
        <f>Economic!E119</f>
        <v>250</v>
      </c>
      <c r="BD119" s="1">
        <f>Economic!F119</f>
        <v>730276.2</v>
      </c>
      <c r="BE119" s="1">
        <f>Economic!G119</f>
        <v>6461.4</v>
      </c>
      <c r="BF119" s="1">
        <f>Economic!H119</f>
        <v>7253</v>
      </c>
      <c r="BG119" s="1">
        <f>Economic!I119</f>
        <v>82.8</v>
      </c>
      <c r="BH119" s="1">
        <v>118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1</v>
      </c>
      <c r="BS119" s="1">
        <v>0</v>
      </c>
      <c r="BT119" s="1">
        <v>0</v>
      </c>
      <c r="BU119" s="1">
        <v>0</v>
      </c>
      <c r="BV119" s="1">
        <v>1</v>
      </c>
      <c r="BW119" s="1">
        <v>1</v>
      </c>
      <c r="BX119" s="1">
        <v>0</v>
      </c>
      <c r="BY119" s="1">
        <v>1</v>
      </c>
      <c r="BZ119" s="1">
        <v>1</v>
      </c>
      <c r="CA119">
        <v>31</v>
      </c>
      <c r="CB119">
        <v>22</v>
      </c>
      <c r="CC119" s="137">
        <f t="shared" si="31"/>
        <v>969064.71297600411</v>
      </c>
      <c r="CD119" s="137">
        <f t="shared" si="32"/>
        <v>341203.4213450895</v>
      </c>
      <c r="CE119" s="137">
        <f t="shared" si="33"/>
        <v>988876.2227380051</v>
      </c>
      <c r="CF119" s="1">
        <v>1</v>
      </c>
    </row>
    <row r="120" spans="1:84" x14ac:dyDescent="0.2">
      <c r="A120" s="3">
        <v>43405</v>
      </c>
      <c r="B120" s="4">
        <f t="shared" si="34"/>
        <v>2018</v>
      </c>
      <c r="C120" s="4">
        <f t="shared" si="18"/>
        <v>11</v>
      </c>
      <c r="D120" s="2">
        <v>33882452.992128767</v>
      </c>
      <c r="E120" s="12">
        <f>VLOOKUP('Monthly Data'!$B120,CDM!$P$4:$V$15,2,FALSE)/12</f>
        <v>1804820.5722848177</v>
      </c>
      <c r="F120" s="12">
        <f t="shared" si="19"/>
        <v>35687273.564413585</v>
      </c>
      <c r="G120" s="12">
        <v>42982</v>
      </c>
      <c r="H120" s="2">
        <v>11832387.840291785</v>
      </c>
      <c r="I120" s="12">
        <f>VLOOKUP('Monthly Data'!$B120,CDM!$P$4:$V$15,3,FALSE)/12</f>
        <v>714127.70747513126</v>
      </c>
      <c r="J120" s="12">
        <f t="shared" si="20"/>
        <v>12546515.547766916</v>
      </c>
      <c r="K120" s="12">
        <v>4146</v>
      </c>
      <c r="L120" s="2">
        <v>30776403.025795076</v>
      </c>
      <c r="M120" s="12">
        <f>VLOOKUP('Monthly Data'!$B120,CDM!$P$4:$V$15,4,FALSE)/12</f>
        <v>1946331.9212072201</v>
      </c>
      <c r="N120" s="12">
        <f t="shared" si="21"/>
        <v>32722734.947002295</v>
      </c>
      <c r="O120" s="2">
        <v>75725.416208215131</v>
      </c>
      <c r="P120" s="12">
        <f>VLOOKUP('Monthly Data'!$B120,CDM!$P$21:$S$32,2,FALSE)/12</f>
        <v>3172.5201028683964</v>
      </c>
      <c r="Q120" s="12">
        <f t="shared" si="22"/>
        <v>78897.936311083526</v>
      </c>
      <c r="R120" s="12">
        <v>498</v>
      </c>
      <c r="S120" s="2">
        <v>760899.74383301707</v>
      </c>
      <c r="T120" s="12">
        <f>VLOOKUP('Monthly Data'!$B120,CDM!$P$4:$V$15,7,FALSE)/12</f>
        <v>6357.3881033333337</v>
      </c>
      <c r="U120" s="12">
        <f t="shared" si="23"/>
        <v>767257.13193635037</v>
      </c>
      <c r="V120" s="2">
        <v>1744.1032220447689</v>
      </c>
      <c r="W120" s="12">
        <f>VLOOKUP('Monthly Data'!$B120,CDM!$P$21:$S$32,4,FALSE)/12</f>
        <v>10.633433930000001</v>
      </c>
      <c r="X120" s="12">
        <f t="shared" si="24"/>
        <v>1754.7366559747688</v>
      </c>
      <c r="Y120" s="11">
        <v>9886</v>
      </c>
      <c r="Z120" s="2">
        <v>31298.870967741957</v>
      </c>
      <c r="AA120" s="12">
        <f>VLOOKUP('Monthly Data'!$B120,CDM!$P$4:$V$15,6,FALSE)/12</f>
        <v>0</v>
      </c>
      <c r="AB120" s="12">
        <f t="shared" si="25"/>
        <v>31298.870967741957</v>
      </c>
      <c r="AC120" s="13">
        <v>90.473149394347246</v>
      </c>
      <c r="AD120" s="12">
        <f>VLOOKUP('Monthly Data'!$B120,CDM!$P$21:$S$32,3,FALSE)/12</f>
        <v>0</v>
      </c>
      <c r="AE120" s="12">
        <f t="shared" si="26"/>
        <v>90.473149394347246</v>
      </c>
      <c r="AF120" s="213">
        <v>371</v>
      </c>
      <c r="AG120" s="2">
        <v>92708.965844401988</v>
      </c>
      <c r="AH120" s="5">
        <v>290</v>
      </c>
      <c r="AI120" s="1">
        <f>Weather!C240</f>
        <v>687.00000000000011</v>
      </c>
      <c r="AJ120" s="1">
        <f>Weather!D240</f>
        <v>0</v>
      </c>
      <c r="AK120" s="1">
        <f>Weather!E240</f>
        <v>17</v>
      </c>
      <c r="AL120" s="1">
        <f>Weather!F240</f>
        <v>164.4</v>
      </c>
      <c r="AM120" s="1">
        <f t="shared" si="27"/>
        <v>471969.00000000017</v>
      </c>
      <c r="AN120" s="126">
        <f t="shared" si="28"/>
        <v>0</v>
      </c>
      <c r="AO120" s="1">
        <f>Weather!G240</f>
        <v>627</v>
      </c>
      <c r="AP120" s="1">
        <f>Weather!H240</f>
        <v>0</v>
      </c>
      <c r="AQ120" s="1">
        <f t="shared" si="29"/>
        <v>393129</v>
      </c>
      <c r="AR120" s="1">
        <f t="shared" si="30"/>
        <v>0</v>
      </c>
      <c r="AS120" s="1">
        <f>Weather!I240</f>
        <v>447</v>
      </c>
      <c r="AT120" s="1">
        <f>Weather!J240</f>
        <v>0</v>
      </c>
      <c r="AU120" s="1">
        <f>Weather!K240</f>
        <v>507</v>
      </c>
      <c r="AV120" s="1">
        <f>Weather!L240</f>
        <v>0</v>
      </c>
      <c r="AW120" s="1">
        <f>Weather!M240</f>
        <v>567</v>
      </c>
      <c r="AX120" s="1">
        <f>Weather!N240</f>
        <v>0</v>
      </c>
      <c r="AY120" s="1">
        <f>Weather!O240</f>
        <v>0</v>
      </c>
      <c r="AZ120" s="1">
        <f>Weather!P240</f>
        <v>-4.9000000000000012</v>
      </c>
      <c r="BA120" s="1">
        <f>Economic!C120</f>
        <v>7279</v>
      </c>
      <c r="BB120" s="1">
        <f>Economic!D120</f>
        <v>84.6</v>
      </c>
      <c r="BC120" s="1">
        <f>Economic!E120</f>
        <v>250</v>
      </c>
      <c r="BD120" s="1">
        <f>Economic!F120</f>
        <v>730276.2</v>
      </c>
      <c r="BE120" s="1">
        <f>Economic!G120</f>
        <v>6461.4</v>
      </c>
      <c r="BF120" s="1">
        <f>Economic!H120</f>
        <v>7273.5</v>
      </c>
      <c r="BG120" s="1">
        <f>Economic!I120</f>
        <v>83.6</v>
      </c>
      <c r="BH120" s="1">
        <v>119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1</v>
      </c>
      <c r="BT120" s="1">
        <v>0</v>
      </c>
      <c r="BU120" s="1">
        <v>0</v>
      </c>
      <c r="BV120" s="1">
        <v>1</v>
      </c>
      <c r="BW120" s="1">
        <v>1</v>
      </c>
      <c r="BX120" s="1">
        <v>0</v>
      </c>
      <c r="BY120" s="1">
        <v>0</v>
      </c>
      <c r="BZ120" s="1">
        <v>0</v>
      </c>
      <c r="CA120">
        <v>30</v>
      </c>
      <c r="CB120">
        <v>22</v>
      </c>
      <c r="CC120" s="137">
        <f t="shared" si="31"/>
        <v>1189575.7854804529</v>
      </c>
      <c r="CD120" s="137">
        <f t="shared" si="32"/>
        <v>394412.92800972617</v>
      </c>
      <c r="CE120" s="137">
        <f t="shared" si="33"/>
        <v>1090757.8315667431</v>
      </c>
      <c r="CF120" s="1">
        <v>1</v>
      </c>
    </row>
    <row r="121" spans="1:84" x14ac:dyDescent="0.2">
      <c r="A121" s="3">
        <v>43435</v>
      </c>
      <c r="B121" s="4">
        <f t="shared" si="34"/>
        <v>2018</v>
      </c>
      <c r="C121" s="4">
        <f t="shared" si="18"/>
        <v>12</v>
      </c>
      <c r="D121" s="2">
        <v>39584700.53548865</v>
      </c>
      <c r="E121" s="12">
        <f>VLOOKUP('Monthly Data'!$B121,CDM!$P$4:$V$15,2,FALSE)/12</f>
        <v>1804820.5722848177</v>
      </c>
      <c r="F121" s="12">
        <f t="shared" si="19"/>
        <v>41389521.107773468</v>
      </c>
      <c r="G121" s="12">
        <v>42982</v>
      </c>
      <c r="H121" s="2">
        <v>12890088.073693393</v>
      </c>
      <c r="I121" s="12">
        <f>VLOOKUP('Monthly Data'!$B121,CDM!$P$4:$V$15,3,FALSE)/12</f>
        <v>714127.70747513126</v>
      </c>
      <c r="J121" s="12">
        <f t="shared" si="20"/>
        <v>13604215.781168524</v>
      </c>
      <c r="K121" s="12">
        <v>4146</v>
      </c>
      <c r="L121" s="2">
        <v>32533317.938790657</v>
      </c>
      <c r="M121" s="12">
        <f>VLOOKUP('Monthly Data'!$B121,CDM!$P$4:$V$15,4,FALSE)/12</f>
        <v>1946331.9212072201</v>
      </c>
      <c r="N121" s="12">
        <f t="shared" si="21"/>
        <v>34479649.859997876</v>
      </c>
      <c r="O121" s="2">
        <v>80048.309722363003</v>
      </c>
      <c r="P121" s="12">
        <f>VLOOKUP('Monthly Data'!$B121,CDM!$P$21:$S$32,2,FALSE)/12</f>
        <v>3172.5201028683964</v>
      </c>
      <c r="Q121" s="12">
        <f t="shared" si="22"/>
        <v>83220.829825231398</v>
      </c>
      <c r="R121" s="12">
        <v>498</v>
      </c>
      <c r="S121" s="2">
        <v>827759.66793168883</v>
      </c>
      <c r="T121" s="12">
        <f>VLOOKUP('Monthly Data'!$B121,CDM!$P$4:$V$15,7,FALSE)/12</f>
        <v>6357.3881033333337</v>
      </c>
      <c r="U121" s="12">
        <f t="shared" si="23"/>
        <v>834117.05603502213</v>
      </c>
      <c r="V121" s="2">
        <v>1744.1032220447689</v>
      </c>
      <c r="W121" s="12">
        <f>VLOOKUP('Monthly Data'!$B121,CDM!$P$21:$S$32,4,FALSE)/12</f>
        <v>10.633433930000001</v>
      </c>
      <c r="X121" s="12">
        <f t="shared" si="24"/>
        <v>1754.7366559747688</v>
      </c>
      <c r="Y121" s="11">
        <v>9886</v>
      </c>
      <c r="Z121" s="2">
        <v>31845.559772296048</v>
      </c>
      <c r="AA121" s="12">
        <f>VLOOKUP('Monthly Data'!$B121,CDM!$P$4:$V$15,6,FALSE)/12</f>
        <v>0</v>
      </c>
      <c r="AB121" s="12">
        <f t="shared" si="25"/>
        <v>31845.559772296048</v>
      </c>
      <c r="AC121" s="13">
        <v>90.473149394347246</v>
      </c>
      <c r="AD121" s="12">
        <f>VLOOKUP('Monthly Data'!$B121,CDM!$P$21:$S$32,3,FALSE)/12</f>
        <v>0</v>
      </c>
      <c r="AE121" s="12">
        <f t="shared" si="26"/>
        <v>90.473149394347246</v>
      </c>
      <c r="AF121" s="213">
        <v>371</v>
      </c>
      <c r="AG121" s="2">
        <v>95769.022770399009</v>
      </c>
      <c r="AH121" s="5">
        <v>290</v>
      </c>
      <c r="AI121" s="1">
        <f>Weather!C241</f>
        <v>808.80000000000007</v>
      </c>
      <c r="AJ121" s="1">
        <f>Weather!D241</f>
        <v>0</v>
      </c>
      <c r="AK121" s="1">
        <f>Weather!E241</f>
        <v>28</v>
      </c>
      <c r="AL121" s="1">
        <f>Weather!F241</f>
        <v>251.6</v>
      </c>
      <c r="AM121" s="1">
        <f t="shared" si="27"/>
        <v>654157.44000000006</v>
      </c>
      <c r="AN121" s="126">
        <f t="shared" si="28"/>
        <v>0</v>
      </c>
      <c r="AO121" s="1">
        <f>Weather!G241</f>
        <v>746.80000000000007</v>
      </c>
      <c r="AP121" s="1">
        <f>Weather!H241</f>
        <v>0</v>
      </c>
      <c r="AQ121" s="1">
        <f t="shared" si="29"/>
        <v>557710.24000000011</v>
      </c>
      <c r="AR121" s="1">
        <f t="shared" si="30"/>
        <v>0</v>
      </c>
      <c r="AS121" s="1">
        <f>Weather!I241</f>
        <v>560.79999999999995</v>
      </c>
      <c r="AT121" s="1">
        <f>Weather!J241</f>
        <v>0</v>
      </c>
      <c r="AU121" s="1">
        <f>Weather!K241</f>
        <v>622.80000000000007</v>
      </c>
      <c r="AV121" s="1">
        <f>Weather!L241</f>
        <v>0</v>
      </c>
      <c r="AW121" s="1">
        <f>Weather!M241</f>
        <v>684.80000000000007</v>
      </c>
      <c r="AX121" s="1">
        <f>Weather!N241</f>
        <v>0</v>
      </c>
      <c r="AY121" s="1">
        <f>Weather!O241</f>
        <v>0</v>
      </c>
      <c r="AZ121" s="1">
        <f>Weather!P241</f>
        <v>-8.0903225806451591</v>
      </c>
      <c r="BA121" s="1">
        <f>Economic!C121</f>
        <v>7302.7</v>
      </c>
      <c r="BB121" s="1">
        <f>Economic!D121</f>
        <v>84.6</v>
      </c>
      <c r="BC121" s="1">
        <f>Economic!E121</f>
        <v>250</v>
      </c>
      <c r="BD121" s="1">
        <f>Economic!F121</f>
        <v>730276.2</v>
      </c>
      <c r="BE121" s="1">
        <f>Economic!G121</f>
        <v>6461.4</v>
      </c>
      <c r="BF121" s="1">
        <f>Economic!H121</f>
        <v>7289.2</v>
      </c>
      <c r="BG121" s="1">
        <f>Economic!I121</f>
        <v>83.9</v>
      </c>
      <c r="BH121" s="1">
        <v>120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1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>
        <v>31</v>
      </c>
      <c r="CB121">
        <v>19</v>
      </c>
      <c r="CC121" s="137">
        <f t="shared" si="31"/>
        <v>1335145.8421862409</v>
      </c>
      <c r="CD121" s="137">
        <f t="shared" si="32"/>
        <v>415809.29269978689</v>
      </c>
      <c r="CE121" s="137">
        <f t="shared" si="33"/>
        <v>1112246.7696773508</v>
      </c>
      <c r="CF121" s="211">
        <v>1</v>
      </c>
    </row>
    <row r="122" spans="1:84" x14ac:dyDescent="0.2">
      <c r="A122" s="193">
        <v>43466</v>
      </c>
      <c r="B122" s="194">
        <v>2019</v>
      </c>
      <c r="C122" s="194">
        <v>1</v>
      </c>
      <c r="D122" s="192">
        <v>44747347.009999998</v>
      </c>
      <c r="E122" s="212">
        <f>VLOOKUP('Monthly Data'!$B122,CDM!$P$4:$V$15,2,FALSE)/12</f>
        <v>1862120.0190834722</v>
      </c>
      <c r="F122" s="209">
        <f t="shared" si="19"/>
        <v>46609467.029083468</v>
      </c>
      <c r="G122" s="197">
        <v>42986</v>
      </c>
      <c r="H122" s="196">
        <v>14111889.539999999</v>
      </c>
      <c r="I122" s="212">
        <f>VLOOKUP('Monthly Data'!$B122,CDM!$P$4:$V$15,3,FALSE)/12</f>
        <v>790562.97620518121</v>
      </c>
      <c r="J122" s="209">
        <f t="shared" si="20"/>
        <v>14902452.51620518</v>
      </c>
      <c r="K122" s="199">
        <v>4154</v>
      </c>
      <c r="L122" s="198">
        <v>34632517.210000001</v>
      </c>
      <c r="M122" s="212">
        <f>VLOOKUP('Monthly Data'!$B122,CDM!$P$4:$V$15,4,FALSE)/12</f>
        <v>2073521.5411745487</v>
      </c>
      <c r="N122" s="209">
        <f t="shared" si="21"/>
        <v>36706038.751174547</v>
      </c>
      <c r="O122" s="200">
        <v>84339.026897245189</v>
      </c>
      <c r="P122" s="212">
        <f>VLOOKUP('Monthly Data'!$B122,CDM!$P$21:$S$32,2,FALSE)/12</f>
        <v>3494.1118106077361</v>
      </c>
      <c r="Q122" s="209">
        <f t="shared" si="22"/>
        <v>87833.138707852922</v>
      </c>
      <c r="R122" s="202">
        <v>506</v>
      </c>
      <c r="S122" s="201">
        <v>804819.63</v>
      </c>
      <c r="T122" s="212">
        <f>VLOOKUP('Monthly Data'!$B122,CDM!$P$4:$V$15,7,FALSE)/12</f>
        <v>6357.3881033333337</v>
      </c>
      <c r="U122" s="209">
        <f t="shared" si="23"/>
        <v>811177.01810333331</v>
      </c>
      <c r="V122" s="203">
        <v>1736.2856593642068</v>
      </c>
      <c r="W122" s="212">
        <f>VLOOKUP('Monthly Data'!$B122,CDM!$P$21:$S$32,4,FALSE)/12</f>
        <v>10.633433930000001</v>
      </c>
      <c r="X122" s="209">
        <f t="shared" si="24"/>
        <v>1746.9190932942067</v>
      </c>
      <c r="Y122" s="205">
        <v>9885</v>
      </c>
      <c r="Z122" s="204">
        <v>31772.36</v>
      </c>
      <c r="AA122" s="212">
        <f>VLOOKUP('Monthly Data'!$B122,CDM!$P$4:$V$15,6,FALSE)/12</f>
        <v>0</v>
      </c>
      <c r="AB122" s="209">
        <f t="shared" si="25"/>
        <v>31772.36</v>
      </c>
      <c r="AC122" s="206">
        <v>86.77010466439134</v>
      </c>
      <c r="AD122" s="212">
        <f>VLOOKUP('Monthly Data'!$B122,CDM!$P$21:$S$32,3,FALSE)/12</f>
        <v>0</v>
      </c>
      <c r="AE122" s="209">
        <f t="shared" si="26"/>
        <v>86.77010466439134</v>
      </c>
      <c r="AF122" s="213">
        <v>371</v>
      </c>
      <c r="AG122" s="208">
        <v>95769</v>
      </c>
      <c r="AH122" s="207">
        <v>292</v>
      </c>
      <c r="AI122" s="211">
        <f>Weather!C242</f>
        <v>981.59999999999991</v>
      </c>
      <c r="AJ122" s="211">
        <f>Weather!D242</f>
        <v>0</v>
      </c>
      <c r="AK122" s="211">
        <f>Weather!E242</f>
        <v>31</v>
      </c>
      <c r="AL122" s="211">
        <f>Weather!F242</f>
        <v>504.00000000000006</v>
      </c>
      <c r="AM122" s="211">
        <f t="shared" ref="AM122:AM133" si="35">AI122^2</f>
        <v>963538.55999999982</v>
      </c>
      <c r="AN122" s="126">
        <f t="shared" ref="AN122:AN133" si="36">AJ122^2</f>
        <v>0</v>
      </c>
      <c r="AO122" s="211">
        <f>Weather!G242</f>
        <v>999.99999999999989</v>
      </c>
      <c r="AP122" s="211">
        <f>Weather!H242</f>
        <v>0</v>
      </c>
      <c r="AQ122" s="211">
        <f t="shared" ref="AQ122:AQ133" si="37">AO122^2</f>
        <v>999999.99999999977</v>
      </c>
      <c r="AR122" s="211">
        <f t="shared" ref="AR122:AR133" si="38">AP122^2</f>
        <v>0</v>
      </c>
      <c r="AS122" s="211">
        <f>Weather!I242</f>
        <v>813.99999999999977</v>
      </c>
      <c r="AT122" s="211">
        <f>Weather!J242</f>
        <v>0</v>
      </c>
      <c r="AU122" s="211">
        <f>Weather!K242</f>
        <v>875.99999999999977</v>
      </c>
      <c r="AV122" s="211">
        <f>Weather!L242</f>
        <v>0</v>
      </c>
      <c r="AW122" s="211">
        <f>Weather!M242</f>
        <v>937.99999999999989</v>
      </c>
      <c r="AX122" s="211">
        <f>Weather!N242</f>
        <v>0</v>
      </c>
      <c r="AY122" s="211">
        <f>Weather!O242</f>
        <v>0</v>
      </c>
      <c r="AZ122" s="211">
        <f>Weather!P242</f>
        <v>-16.258064516129036</v>
      </c>
      <c r="BA122" s="211">
        <f>Economic!C122</f>
        <v>7293.3</v>
      </c>
      <c r="BB122" s="211">
        <f>Economic!D122</f>
        <v>83.9</v>
      </c>
      <c r="BC122" s="126">
        <f>Economic!E122</f>
        <v>257.125</v>
      </c>
      <c r="BD122" s="211">
        <f>Economic!F122</f>
        <v>742873.46444999997</v>
      </c>
      <c r="BE122" s="211">
        <f>Economic!G122</f>
        <v>6572.8591499999993</v>
      </c>
      <c r="BF122" s="211">
        <f>Economic!H122</f>
        <v>7315.7</v>
      </c>
      <c r="BG122" s="211">
        <f>Economic!I122</f>
        <v>84.6</v>
      </c>
      <c r="BH122" s="211">
        <v>121</v>
      </c>
      <c r="BI122" s="211">
        <v>1</v>
      </c>
      <c r="BJ122" s="211">
        <v>0</v>
      </c>
      <c r="BK122" s="211">
        <v>0</v>
      </c>
      <c r="BL122" s="211">
        <v>0</v>
      </c>
      <c r="BM122" s="211">
        <v>0</v>
      </c>
      <c r="BN122" s="211">
        <v>0</v>
      </c>
      <c r="BO122" s="211">
        <v>0</v>
      </c>
      <c r="BP122" s="211">
        <v>0</v>
      </c>
      <c r="BQ122" s="211">
        <v>0</v>
      </c>
      <c r="BR122" s="211">
        <v>0</v>
      </c>
      <c r="BS122" s="211">
        <v>0</v>
      </c>
      <c r="BT122" s="211">
        <v>0</v>
      </c>
      <c r="BU122" s="211">
        <v>0</v>
      </c>
      <c r="BV122" s="211">
        <v>0</v>
      </c>
      <c r="BW122" s="211">
        <v>0</v>
      </c>
      <c r="BX122" s="211">
        <v>0</v>
      </c>
      <c r="BY122" s="211">
        <v>0</v>
      </c>
      <c r="BZ122" s="211">
        <v>0</v>
      </c>
      <c r="CA122" s="210">
        <v>31</v>
      </c>
      <c r="CC122" s="137">
        <f t="shared" ref="CC122:CC133" si="39">F122/CA122</f>
        <v>1503531.1944865636</v>
      </c>
      <c r="CD122" s="137">
        <f t="shared" ref="CD122:CD133" si="40">H122/CA122</f>
        <v>455222.24322580645</v>
      </c>
      <c r="CE122" s="137">
        <f t="shared" ref="CE122:CE133" si="41">N122/CA122</f>
        <v>1184065.7661669208</v>
      </c>
      <c r="CF122" s="211">
        <v>1</v>
      </c>
    </row>
    <row r="123" spans="1:84" x14ac:dyDescent="0.2">
      <c r="A123" s="193">
        <v>43497</v>
      </c>
      <c r="B123" s="194">
        <v>2019</v>
      </c>
      <c r="C123" s="194">
        <v>2</v>
      </c>
      <c r="D123" s="192">
        <v>38656470.649999999</v>
      </c>
      <c r="E123" s="212">
        <f>VLOOKUP('Monthly Data'!$B123,CDM!$P$4:$V$15,2,FALSE)/12</f>
        <v>1862120.0190834722</v>
      </c>
      <c r="F123" s="209">
        <f t="shared" si="19"/>
        <v>40518590.669083469</v>
      </c>
      <c r="G123" s="197">
        <v>42986</v>
      </c>
      <c r="H123" s="196">
        <v>12666666.800000001</v>
      </c>
      <c r="I123" s="212">
        <f>VLOOKUP('Monthly Data'!$B123,CDM!$P$4:$V$15,3,FALSE)/12</f>
        <v>790562.97620518121</v>
      </c>
      <c r="J123" s="209">
        <f t="shared" si="20"/>
        <v>13457229.776205182</v>
      </c>
      <c r="K123" s="199">
        <v>4154</v>
      </c>
      <c r="L123" s="198">
        <v>30813799.239999998</v>
      </c>
      <c r="M123" s="212">
        <f>VLOOKUP('Monthly Data'!$B123,CDM!$P$4:$V$15,4,FALSE)/12</f>
        <v>2073521.5411745487</v>
      </c>
      <c r="N123" s="209">
        <f t="shared" si="21"/>
        <v>32887320.781174548</v>
      </c>
      <c r="O123" s="200">
        <v>75039.473081046453</v>
      </c>
      <c r="P123" s="212">
        <f>VLOOKUP('Monthly Data'!$B123,CDM!$P$21:$S$32,2,FALSE)/12</f>
        <v>3494.1118106077361</v>
      </c>
      <c r="Q123" s="209">
        <f t="shared" si="22"/>
        <v>78533.584891654187</v>
      </c>
      <c r="R123" s="202">
        <v>506</v>
      </c>
      <c r="S123" s="201">
        <v>665127.41</v>
      </c>
      <c r="T123" s="212">
        <f>VLOOKUP('Monthly Data'!$B123,CDM!$P$4:$V$15,7,FALSE)/12</f>
        <v>6357.3881033333337</v>
      </c>
      <c r="U123" s="209">
        <f t="shared" si="23"/>
        <v>671484.79810333333</v>
      </c>
      <c r="V123" s="203">
        <v>1736.2856593642068</v>
      </c>
      <c r="W123" s="212">
        <f>VLOOKUP('Monthly Data'!$B123,CDM!$P$21:$S$32,4,FALSE)/12</f>
        <v>10.633433930000001</v>
      </c>
      <c r="X123" s="209">
        <f t="shared" si="24"/>
        <v>1746.9190932942067</v>
      </c>
      <c r="Y123" s="205">
        <v>9885</v>
      </c>
      <c r="Z123" s="204">
        <v>28760.240000000002</v>
      </c>
      <c r="AA123" s="212">
        <f>VLOOKUP('Monthly Data'!$B123,CDM!$P$4:$V$15,6,FALSE)/12</f>
        <v>0</v>
      </c>
      <c r="AB123" s="209">
        <f t="shared" si="25"/>
        <v>28760.240000000002</v>
      </c>
      <c r="AC123" s="206">
        <v>86.77010466439134</v>
      </c>
      <c r="AD123" s="212">
        <f>VLOOKUP('Monthly Data'!$B123,CDM!$P$21:$S$32,3,FALSE)/12</f>
        <v>0</v>
      </c>
      <c r="AE123" s="209">
        <f t="shared" si="26"/>
        <v>86.77010466439134</v>
      </c>
      <c r="AF123" s="213">
        <v>371</v>
      </c>
      <c r="AG123" s="208">
        <v>86505</v>
      </c>
      <c r="AH123" s="207">
        <v>292</v>
      </c>
      <c r="AI123" s="211">
        <f>Weather!C243</f>
        <v>846.90000000000009</v>
      </c>
      <c r="AJ123" s="211">
        <f>Weather!D243</f>
        <v>0</v>
      </c>
      <c r="AK123" s="211">
        <f>Weather!E243</f>
        <v>28</v>
      </c>
      <c r="AL123" s="211">
        <f>Weather!F243</f>
        <v>342.90000000000003</v>
      </c>
      <c r="AM123" s="211">
        <f t="shared" si="35"/>
        <v>717239.6100000001</v>
      </c>
      <c r="AN123" s="126">
        <f t="shared" si="36"/>
        <v>0</v>
      </c>
      <c r="AO123" s="211">
        <f>Weather!G243</f>
        <v>790.90000000000009</v>
      </c>
      <c r="AP123" s="211">
        <f>Weather!H243</f>
        <v>0</v>
      </c>
      <c r="AQ123" s="211">
        <f t="shared" si="37"/>
        <v>625522.81000000017</v>
      </c>
      <c r="AR123" s="211">
        <f t="shared" si="38"/>
        <v>0</v>
      </c>
      <c r="AS123" s="211">
        <f>Weather!I243</f>
        <v>622.89999999999986</v>
      </c>
      <c r="AT123" s="211">
        <f>Weather!J243</f>
        <v>0</v>
      </c>
      <c r="AU123" s="211">
        <f>Weather!K243</f>
        <v>678.89999999999986</v>
      </c>
      <c r="AV123" s="211">
        <f>Weather!L243</f>
        <v>0</v>
      </c>
      <c r="AW123" s="211">
        <f>Weather!M243</f>
        <v>734.90000000000009</v>
      </c>
      <c r="AX123" s="211">
        <f>Weather!N243</f>
        <v>0</v>
      </c>
      <c r="AY123" s="211">
        <f>Weather!O243</f>
        <v>0</v>
      </c>
      <c r="AZ123" s="211">
        <f>Weather!P243</f>
        <v>-12.246428571428572</v>
      </c>
      <c r="BA123" s="211">
        <f>Economic!C123</f>
        <v>7286.5</v>
      </c>
      <c r="BB123" s="211">
        <f>Economic!D123</f>
        <v>84.5</v>
      </c>
      <c r="BC123" s="126">
        <f>Economic!E123</f>
        <v>257.125</v>
      </c>
      <c r="BD123" s="211">
        <f>Economic!F123</f>
        <v>742873.46444999997</v>
      </c>
      <c r="BE123" s="211">
        <f>Economic!G123</f>
        <v>6572.8591499999993</v>
      </c>
      <c r="BF123" s="211">
        <f>Economic!H123</f>
        <v>7346.7</v>
      </c>
      <c r="BG123" s="211">
        <f>Economic!I123</f>
        <v>85.6</v>
      </c>
      <c r="BH123" s="211">
        <v>122</v>
      </c>
      <c r="BI123" s="211">
        <v>0</v>
      </c>
      <c r="BJ123" s="211">
        <v>1</v>
      </c>
      <c r="BK123" s="211">
        <v>0</v>
      </c>
      <c r="BL123" s="211">
        <v>0</v>
      </c>
      <c r="BM123" s="211">
        <v>0</v>
      </c>
      <c r="BN123" s="211">
        <v>0</v>
      </c>
      <c r="BO123" s="211">
        <v>0</v>
      </c>
      <c r="BP123" s="211">
        <v>0</v>
      </c>
      <c r="BQ123" s="211">
        <v>0</v>
      </c>
      <c r="BR123" s="211">
        <v>0</v>
      </c>
      <c r="BS123" s="211">
        <v>0</v>
      </c>
      <c r="BT123" s="211">
        <v>0</v>
      </c>
      <c r="BU123" s="211">
        <v>0</v>
      </c>
      <c r="BV123" s="211">
        <v>0</v>
      </c>
      <c r="BW123" s="211">
        <v>0</v>
      </c>
      <c r="BX123" s="211">
        <v>0</v>
      </c>
      <c r="BY123" s="211">
        <v>0</v>
      </c>
      <c r="BZ123" s="211">
        <v>0</v>
      </c>
      <c r="CA123" s="210">
        <v>28</v>
      </c>
      <c r="CC123" s="137">
        <f t="shared" si="39"/>
        <v>1447092.5238958381</v>
      </c>
      <c r="CD123" s="137">
        <f t="shared" si="40"/>
        <v>452380.95714285719</v>
      </c>
      <c r="CE123" s="137">
        <f t="shared" si="41"/>
        <v>1174547.1707562339</v>
      </c>
      <c r="CF123" s="211">
        <v>1</v>
      </c>
    </row>
    <row r="124" spans="1:84" x14ac:dyDescent="0.2">
      <c r="A124" s="193">
        <v>43525</v>
      </c>
      <c r="B124" s="194">
        <v>2019</v>
      </c>
      <c r="C124" s="194">
        <v>3</v>
      </c>
      <c r="D124" s="192">
        <v>36433117.420000002</v>
      </c>
      <c r="E124" s="212">
        <f>VLOOKUP('Monthly Data'!$B124,CDM!$P$4:$V$15,2,FALSE)/12</f>
        <v>1862120.0190834722</v>
      </c>
      <c r="F124" s="209">
        <f t="shared" si="19"/>
        <v>38295237.439083472</v>
      </c>
      <c r="G124" s="197">
        <v>42986</v>
      </c>
      <c r="H124" s="196">
        <v>12740567.68</v>
      </c>
      <c r="I124" s="212">
        <f>VLOOKUP('Monthly Data'!$B124,CDM!$P$4:$V$15,3,FALSE)/12</f>
        <v>790562.97620518121</v>
      </c>
      <c r="J124" s="209">
        <f t="shared" si="20"/>
        <v>13531130.656205181</v>
      </c>
      <c r="K124" s="199">
        <v>4154</v>
      </c>
      <c r="L124" s="198">
        <v>31664136.43</v>
      </c>
      <c r="M124" s="212">
        <f>VLOOKUP('Monthly Data'!$B124,CDM!$P$4:$V$15,4,FALSE)/12</f>
        <v>2073521.5411745487</v>
      </c>
      <c r="N124" s="209">
        <f t="shared" si="21"/>
        <v>33737657.971174546</v>
      </c>
      <c r="O124" s="200">
        <v>77110.261372416455</v>
      </c>
      <c r="P124" s="212">
        <f>VLOOKUP('Monthly Data'!$B124,CDM!$P$21:$S$32,2,FALSE)/12</f>
        <v>3494.1118106077361</v>
      </c>
      <c r="Q124" s="209">
        <f t="shared" si="22"/>
        <v>80604.373183024189</v>
      </c>
      <c r="R124" s="202">
        <v>506</v>
      </c>
      <c r="S124" s="201">
        <v>650655.53</v>
      </c>
      <c r="T124" s="212">
        <f>VLOOKUP('Monthly Data'!$B124,CDM!$P$4:$V$15,7,FALSE)/12</f>
        <v>6357.3881033333337</v>
      </c>
      <c r="U124" s="209">
        <f t="shared" si="23"/>
        <v>657012.91810333333</v>
      </c>
      <c r="V124" s="203">
        <v>1736.2856593642068</v>
      </c>
      <c r="W124" s="212">
        <f>VLOOKUP('Monthly Data'!$B124,CDM!$P$21:$S$32,4,FALSE)/12</f>
        <v>10.633433930000001</v>
      </c>
      <c r="X124" s="209">
        <f t="shared" si="24"/>
        <v>1746.9190932942067</v>
      </c>
      <c r="Y124" s="205">
        <v>9885</v>
      </c>
      <c r="Z124" s="204">
        <v>31841.72</v>
      </c>
      <c r="AA124" s="212">
        <f>VLOOKUP('Monthly Data'!$B124,CDM!$P$4:$V$15,6,FALSE)/12</f>
        <v>0</v>
      </c>
      <c r="AB124" s="209">
        <f t="shared" si="25"/>
        <v>31841.72</v>
      </c>
      <c r="AC124" s="206">
        <v>86.77010466439134</v>
      </c>
      <c r="AD124" s="212">
        <f>VLOOKUP('Monthly Data'!$B124,CDM!$P$21:$S$32,3,FALSE)/12</f>
        <v>0</v>
      </c>
      <c r="AE124" s="209">
        <f t="shared" si="26"/>
        <v>86.77010466439134</v>
      </c>
      <c r="AF124" s="213">
        <v>371</v>
      </c>
      <c r="AG124" s="208">
        <v>95769</v>
      </c>
      <c r="AH124" s="207">
        <v>292</v>
      </c>
      <c r="AI124" s="211">
        <f>Weather!C244</f>
        <v>737.9</v>
      </c>
      <c r="AJ124" s="211">
        <f>Weather!D244</f>
        <v>0</v>
      </c>
      <c r="AK124" s="211">
        <f>Weather!E244</f>
        <v>21</v>
      </c>
      <c r="AL124" s="211">
        <f>Weather!F244</f>
        <v>207.3</v>
      </c>
      <c r="AM124" s="211">
        <f t="shared" si="35"/>
        <v>544496.40999999992</v>
      </c>
      <c r="AN124" s="126">
        <f t="shared" si="36"/>
        <v>0</v>
      </c>
      <c r="AO124" s="211">
        <f>Weather!G244</f>
        <v>696.19999999999993</v>
      </c>
      <c r="AP124" s="211">
        <f>Weather!H244</f>
        <v>0</v>
      </c>
      <c r="AQ124" s="211">
        <f t="shared" si="37"/>
        <v>484694.43999999989</v>
      </c>
      <c r="AR124" s="211">
        <f t="shared" si="38"/>
        <v>0</v>
      </c>
      <c r="AS124" s="211">
        <f>Weather!I244</f>
        <v>510.19999999999987</v>
      </c>
      <c r="AT124" s="211">
        <f>Weather!J244</f>
        <v>0</v>
      </c>
      <c r="AU124" s="211">
        <f>Weather!K244</f>
        <v>572.19999999999982</v>
      </c>
      <c r="AV124" s="211">
        <f>Weather!L244</f>
        <v>0</v>
      </c>
      <c r="AW124" s="211">
        <f>Weather!M244</f>
        <v>634.19999999999993</v>
      </c>
      <c r="AX124" s="211">
        <f>Weather!N244</f>
        <v>0</v>
      </c>
      <c r="AY124" s="211">
        <f>Weather!O244</f>
        <v>0</v>
      </c>
      <c r="AZ124" s="211">
        <f>Weather!P244</f>
        <v>-6.4580645161290331</v>
      </c>
      <c r="BA124" s="211">
        <f>Economic!C124</f>
        <v>7268.2</v>
      </c>
      <c r="BB124" s="211">
        <f>Economic!D124</f>
        <v>84.9</v>
      </c>
      <c r="BC124" s="126">
        <f>Economic!E124</f>
        <v>257.125</v>
      </c>
      <c r="BD124" s="211">
        <f>Economic!F124</f>
        <v>742873.46444999997</v>
      </c>
      <c r="BE124" s="211">
        <f>Economic!G124</f>
        <v>6572.8591499999993</v>
      </c>
      <c r="BF124" s="211">
        <f>Economic!H124</f>
        <v>7371</v>
      </c>
      <c r="BG124" s="211">
        <f>Economic!I124</f>
        <v>86.3</v>
      </c>
      <c r="BH124" s="211">
        <v>123</v>
      </c>
      <c r="BI124" s="211">
        <v>0</v>
      </c>
      <c r="BJ124" s="211">
        <v>0</v>
      </c>
      <c r="BK124" s="211">
        <v>1</v>
      </c>
      <c r="BL124" s="211">
        <v>0</v>
      </c>
      <c r="BM124" s="211">
        <v>0</v>
      </c>
      <c r="BN124" s="211">
        <v>0</v>
      </c>
      <c r="BO124" s="211">
        <v>0</v>
      </c>
      <c r="BP124" s="211">
        <v>0</v>
      </c>
      <c r="BQ124" s="211">
        <v>0</v>
      </c>
      <c r="BR124" s="211">
        <v>0</v>
      </c>
      <c r="BS124" s="211">
        <v>0</v>
      </c>
      <c r="BT124" s="211">
        <v>0</v>
      </c>
      <c r="BU124" s="211">
        <v>1</v>
      </c>
      <c r="BV124" s="211">
        <v>0</v>
      </c>
      <c r="BW124" s="211">
        <v>1</v>
      </c>
      <c r="BX124" s="211">
        <v>0</v>
      </c>
      <c r="BY124" s="211">
        <v>0</v>
      </c>
      <c r="BZ124" s="211">
        <v>0</v>
      </c>
      <c r="CA124" s="210">
        <v>31</v>
      </c>
      <c r="CC124" s="137">
        <f t="shared" si="39"/>
        <v>1235330.2399704347</v>
      </c>
      <c r="CD124" s="137">
        <f t="shared" si="40"/>
        <v>410986.05419354839</v>
      </c>
      <c r="CE124" s="137">
        <f t="shared" si="41"/>
        <v>1088311.5474572433</v>
      </c>
      <c r="CF124" s="211">
        <v>1</v>
      </c>
    </row>
    <row r="125" spans="1:84" x14ac:dyDescent="0.2">
      <c r="A125" s="193">
        <v>43556</v>
      </c>
      <c r="B125" s="194">
        <v>2019</v>
      </c>
      <c r="C125" s="194">
        <v>4</v>
      </c>
      <c r="D125" s="192">
        <v>30202595.469999999</v>
      </c>
      <c r="E125" s="212">
        <f>VLOOKUP('Monthly Data'!$B125,CDM!$P$4:$V$15,2,FALSE)/12</f>
        <v>1862120.0190834722</v>
      </c>
      <c r="F125" s="209">
        <f t="shared" si="19"/>
        <v>32064715.489083473</v>
      </c>
      <c r="G125" s="197">
        <v>42987</v>
      </c>
      <c r="H125" s="196">
        <v>10904695.630000001</v>
      </c>
      <c r="I125" s="212">
        <f>VLOOKUP('Monthly Data'!$B125,CDM!$P$4:$V$15,3,FALSE)/12</f>
        <v>790562.97620518121</v>
      </c>
      <c r="J125" s="209">
        <f t="shared" si="20"/>
        <v>11695258.606205182</v>
      </c>
      <c r="K125" s="199">
        <v>4171</v>
      </c>
      <c r="L125" s="198">
        <v>27467771.170000002</v>
      </c>
      <c r="M125" s="212">
        <f>VLOOKUP('Monthly Data'!$B125,CDM!$P$4:$V$15,4,FALSE)/12</f>
        <v>2073521.5411745487</v>
      </c>
      <c r="N125" s="209">
        <f t="shared" si="21"/>
        <v>29541292.711174551</v>
      </c>
      <c r="O125" s="200">
        <v>66891.039928368118</v>
      </c>
      <c r="P125" s="212">
        <f>VLOOKUP('Monthly Data'!$B125,CDM!$P$21:$S$32,2,FALSE)/12</f>
        <v>3494.1118106077361</v>
      </c>
      <c r="Q125" s="209">
        <f t="shared" si="22"/>
        <v>70385.151738975852</v>
      </c>
      <c r="R125" s="202">
        <v>496</v>
      </c>
      <c r="S125" s="201">
        <v>542688.87</v>
      </c>
      <c r="T125" s="212">
        <f>VLOOKUP('Monthly Data'!$B125,CDM!$P$4:$V$15,7,FALSE)/12</f>
        <v>6357.3881033333337</v>
      </c>
      <c r="U125" s="209">
        <f t="shared" si="23"/>
        <v>549046.2581033333</v>
      </c>
      <c r="V125" s="203">
        <v>1735.9343623162831</v>
      </c>
      <c r="W125" s="212">
        <f>VLOOKUP('Monthly Data'!$B125,CDM!$P$21:$S$32,4,FALSE)/12</f>
        <v>10.633433930000001</v>
      </c>
      <c r="X125" s="209">
        <f t="shared" si="24"/>
        <v>1746.567796246283</v>
      </c>
      <c r="Y125" s="205">
        <v>9883</v>
      </c>
      <c r="Z125" s="204">
        <v>30814.560000000001</v>
      </c>
      <c r="AA125" s="212">
        <f>VLOOKUP('Monthly Data'!$B125,CDM!$P$4:$V$15,6,FALSE)/12</f>
        <v>0</v>
      </c>
      <c r="AB125" s="209">
        <f t="shared" si="25"/>
        <v>30814.560000000001</v>
      </c>
      <c r="AC125" s="206">
        <v>86.77010466439134</v>
      </c>
      <c r="AD125" s="212">
        <f>VLOOKUP('Monthly Data'!$B125,CDM!$P$21:$S$32,3,FALSE)/12</f>
        <v>0</v>
      </c>
      <c r="AE125" s="209">
        <f t="shared" si="26"/>
        <v>86.77010466439134</v>
      </c>
      <c r="AF125" s="213">
        <v>371</v>
      </c>
      <c r="AG125" s="208">
        <v>92709</v>
      </c>
      <c r="AH125" s="207">
        <v>292</v>
      </c>
      <c r="AI125" s="211">
        <f>Weather!C245</f>
        <v>462.7999999999999</v>
      </c>
      <c r="AJ125" s="211">
        <f>Weather!D245</f>
        <v>0</v>
      </c>
      <c r="AK125" s="211">
        <f>Weather!E245</f>
        <v>6</v>
      </c>
      <c r="AL125" s="211">
        <f>Weather!F245</f>
        <v>24.4</v>
      </c>
      <c r="AM125" s="211">
        <f t="shared" si="35"/>
        <v>214183.83999999991</v>
      </c>
      <c r="AN125" s="126">
        <f t="shared" si="36"/>
        <v>0</v>
      </c>
      <c r="AO125" s="211">
        <f>Weather!G245</f>
        <v>427.79999999999995</v>
      </c>
      <c r="AP125" s="211">
        <f>Weather!H245</f>
        <v>0</v>
      </c>
      <c r="AQ125" s="211">
        <f t="shared" si="37"/>
        <v>183012.83999999997</v>
      </c>
      <c r="AR125" s="211">
        <f t="shared" si="38"/>
        <v>0</v>
      </c>
      <c r="AS125" s="211">
        <f>Weather!I245</f>
        <v>247.79999999999998</v>
      </c>
      <c r="AT125" s="211">
        <f>Weather!J245</f>
        <v>0</v>
      </c>
      <c r="AU125" s="211">
        <f>Weather!K245</f>
        <v>307.79999999999995</v>
      </c>
      <c r="AV125" s="211">
        <f>Weather!L245</f>
        <v>0</v>
      </c>
      <c r="AW125" s="211">
        <f>Weather!M245</f>
        <v>367.79999999999995</v>
      </c>
      <c r="AX125" s="211">
        <f>Weather!N245</f>
        <v>0</v>
      </c>
      <c r="AY125" s="211">
        <f>Weather!O245</f>
        <v>0</v>
      </c>
      <c r="AZ125" s="211">
        <f>Weather!P245</f>
        <v>1.7399999999999998</v>
      </c>
      <c r="BA125" s="211">
        <f>Economic!C125</f>
        <v>7304.3</v>
      </c>
      <c r="BB125" s="211">
        <f>Economic!D125</f>
        <v>85.6</v>
      </c>
      <c r="BC125" s="126">
        <f>Economic!E125</f>
        <v>257.125</v>
      </c>
      <c r="BD125" s="211">
        <f>Economic!F125</f>
        <v>742873.46444999997</v>
      </c>
      <c r="BE125" s="211">
        <f>Economic!G125</f>
        <v>6572.8591499999993</v>
      </c>
      <c r="BF125" s="211">
        <f>Economic!H125</f>
        <v>7395.4</v>
      </c>
      <c r="BG125" s="211">
        <f>Economic!I125</f>
        <v>86.6</v>
      </c>
      <c r="BH125" s="211">
        <v>124</v>
      </c>
      <c r="BI125" s="211">
        <v>0</v>
      </c>
      <c r="BJ125" s="211">
        <v>0</v>
      </c>
      <c r="BK125" s="211">
        <v>0</v>
      </c>
      <c r="BL125" s="211">
        <v>1</v>
      </c>
      <c r="BM125" s="211">
        <v>0</v>
      </c>
      <c r="BN125" s="211">
        <v>0</v>
      </c>
      <c r="BO125" s="211">
        <v>0</v>
      </c>
      <c r="BP125" s="211">
        <v>0</v>
      </c>
      <c r="BQ125" s="211">
        <v>0</v>
      </c>
      <c r="BR125" s="211">
        <v>0</v>
      </c>
      <c r="BS125" s="211">
        <v>0</v>
      </c>
      <c r="BT125" s="211">
        <v>0</v>
      </c>
      <c r="BU125" s="211">
        <v>1</v>
      </c>
      <c r="BV125" s="211">
        <v>0</v>
      </c>
      <c r="BW125" s="211">
        <v>1</v>
      </c>
      <c r="BX125" s="211">
        <v>1</v>
      </c>
      <c r="BY125" s="211">
        <v>0</v>
      </c>
      <c r="BZ125" s="211">
        <v>1</v>
      </c>
      <c r="CA125" s="210">
        <v>30</v>
      </c>
      <c r="CC125" s="137">
        <f t="shared" si="39"/>
        <v>1068823.8496361158</v>
      </c>
      <c r="CD125" s="137">
        <f t="shared" si="40"/>
        <v>363489.85433333338</v>
      </c>
      <c r="CE125" s="137">
        <f t="shared" si="41"/>
        <v>984709.75703915174</v>
      </c>
      <c r="CF125" s="211">
        <v>1</v>
      </c>
    </row>
    <row r="126" spans="1:84" x14ac:dyDescent="0.2">
      <c r="A126" s="193">
        <v>43586</v>
      </c>
      <c r="B126" s="194">
        <v>2019</v>
      </c>
      <c r="C126" s="194">
        <v>5</v>
      </c>
      <c r="D126" s="192">
        <v>24943162.420000002</v>
      </c>
      <c r="E126" s="212">
        <f>VLOOKUP('Monthly Data'!$B126,CDM!$P$4:$V$15,2,FALSE)/12</f>
        <v>1862120.0190834722</v>
      </c>
      <c r="F126" s="209">
        <f t="shared" si="19"/>
        <v>26805282.439083476</v>
      </c>
      <c r="G126" s="197">
        <v>42987</v>
      </c>
      <c r="H126" s="196">
        <v>10077217.550000001</v>
      </c>
      <c r="I126" s="212">
        <f>VLOOKUP('Monthly Data'!$B126,CDM!$P$4:$V$15,3,FALSE)/12</f>
        <v>790562.97620518121</v>
      </c>
      <c r="J126" s="209">
        <f t="shared" si="20"/>
        <v>10867780.526205182</v>
      </c>
      <c r="K126" s="199">
        <v>4171</v>
      </c>
      <c r="L126" s="198">
        <v>26250432.809999999</v>
      </c>
      <c r="M126" s="212">
        <f>VLOOKUP('Monthly Data'!$B126,CDM!$P$4:$V$15,4,FALSE)/12</f>
        <v>2073521.5411745487</v>
      </c>
      <c r="N126" s="209">
        <f t="shared" si="21"/>
        <v>28323954.351174548</v>
      </c>
      <c r="O126" s="200">
        <v>63926.510031088706</v>
      </c>
      <c r="P126" s="212">
        <f>VLOOKUP('Monthly Data'!$B126,CDM!$P$21:$S$32,2,FALSE)/12</f>
        <v>3494.1118106077361</v>
      </c>
      <c r="Q126" s="209">
        <f t="shared" si="22"/>
        <v>67420.62184169644</v>
      </c>
      <c r="R126" s="202">
        <v>496</v>
      </c>
      <c r="S126" s="201">
        <v>483835.59</v>
      </c>
      <c r="T126" s="212">
        <f>VLOOKUP('Monthly Data'!$B126,CDM!$P$4:$V$15,7,FALSE)/12</f>
        <v>6357.3881033333337</v>
      </c>
      <c r="U126" s="209">
        <f t="shared" si="23"/>
        <v>490192.97810333339</v>
      </c>
      <c r="V126" s="203">
        <v>1735.9343623162831</v>
      </c>
      <c r="W126" s="212">
        <f>VLOOKUP('Monthly Data'!$B126,CDM!$P$21:$S$32,4,FALSE)/12</f>
        <v>10.633433930000001</v>
      </c>
      <c r="X126" s="209">
        <f t="shared" si="24"/>
        <v>1746.567796246283</v>
      </c>
      <c r="Y126" s="205">
        <v>9883</v>
      </c>
      <c r="Z126" s="204">
        <v>31841.72</v>
      </c>
      <c r="AA126" s="212">
        <f>VLOOKUP('Monthly Data'!$B126,CDM!$P$4:$V$15,6,FALSE)/12</f>
        <v>0</v>
      </c>
      <c r="AB126" s="209">
        <f t="shared" si="25"/>
        <v>31841.72</v>
      </c>
      <c r="AC126" s="206">
        <v>86.77010466439134</v>
      </c>
      <c r="AD126" s="212">
        <f>VLOOKUP('Monthly Data'!$B126,CDM!$P$21:$S$32,3,FALSE)/12</f>
        <v>0</v>
      </c>
      <c r="AE126" s="209">
        <f t="shared" si="26"/>
        <v>86.77010466439134</v>
      </c>
      <c r="AF126" s="213">
        <v>371</v>
      </c>
      <c r="AG126" s="208">
        <v>95769</v>
      </c>
      <c r="AH126" s="207">
        <v>292</v>
      </c>
      <c r="AI126" s="211">
        <f>Weather!C246</f>
        <v>276.70000000000005</v>
      </c>
      <c r="AJ126" s="211">
        <f>Weather!D246</f>
        <v>0</v>
      </c>
      <c r="AK126" s="211">
        <f>Weather!E246</f>
        <v>0</v>
      </c>
      <c r="AL126" s="211">
        <f>Weather!F246</f>
        <v>0</v>
      </c>
      <c r="AM126" s="211">
        <f t="shared" si="35"/>
        <v>76562.890000000029</v>
      </c>
      <c r="AN126" s="126">
        <f t="shared" si="36"/>
        <v>0</v>
      </c>
      <c r="AO126" s="211">
        <f>Weather!G246</f>
        <v>227.00000000000003</v>
      </c>
      <c r="AP126" s="211">
        <f>Weather!H246</f>
        <v>0</v>
      </c>
      <c r="AQ126" s="211">
        <f t="shared" si="37"/>
        <v>51529.000000000015</v>
      </c>
      <c r="AR126" s="211">
        <f t="shared" si="38"/>
        <v>0</v>
      </c>
      <c r="AS126" s="211">
        <f>Weather!I246</f>
        <v>68.099999999999994</v>
      </c>
      <c r="AT126" s="211">
        <f>Weather!J246</f>
        <v>27.099999999999998</v>
      </c>
      <c r="AU126" s="211">
        <f>Weather!K246</f>
        <v>113.10000000000001</v>
      </c>
      <c r="AV126" s="211">
        <f>Weather!L246</f>
        <v>10.100000000000001</v>
      </c>
      <c r="AW126" s="211">
        <f>Weather!M246</f>
        <v>165.80000000000004</v>
      </c>
      <c r="AX126" s="211">
        <f>Weather!N246</f>
        <v>0.80000000000000071</v>
      </c>
      <c r="AY126" s="211">
        <f>Weather!O246</f>
        <v>0</v>
      </c>
      <c r="AZ126" s="211">
        <f>Weather!P246</f>
        <v>8.6774193548387082</v>
      </c>
      <c r="BA126" s="211">
        <f>Economic!C126</f>
        <v>7376.9</v>
      </c>
      <c r="BB126" s="211">
        <f>Economic!D126</f>
        <v>85.7</v>
      </c>
      <c r="BC126" s="126">
        <f>Economic!E126</f>
        <v>257.125</v>
      </c>
      <c r="BD126" s="211">
        <f>Economic!F126</f>
        <v>742873.46444999997</v>
      </c>
      <c r="BE126" s="211">
        <f>Economic!G126</f>
        <v>6572.8591499999993</v>
      </c>
      <c r="BF126" s="211">
        <f>Economic!H126</f>
        <v>7412.6</v>
      </c>
      <c r="BG126" s="211">
        <f>Economic!I126</f>
        <v>86.3</v>
      </c>
      <c r="BH126" s="211">
        <v>125</v>
      </c>
      <c r="BI126" s="211">
        <v>0</v>
      </c>
      <c r="BJ126" s="211">
        <v>0</v>
      </c>
      <c r="BK126" s="211">
        <v>0</v>
      </c>
      <c r="BL126" s="211">
        <v>0</v>
      </c>
      <c r="BM126" s="211">
        <v>1</v>
      </c>
      <c r="BN126" s="211">
        <v>0</v>
      </c>
      <c r="BO126" s="211">
        <v>0</v>
      </c>
      <c r="BP126" s="211">
        <v>0</v>
      </c>
      <c r="BQ126" s="211">
        <v>0</v>
      </c>
      <c r="BR126" s="211">
        <v>0</v>
      </c>
      <c r="BS126" s="211">
        <v>0</v>
      </c>
      <c r="BT126" s="211">
        <v>0</v>
      </c>
      <c r="BU126" s="211">
        <v>1</v>
      </c>
      <c r="BV126" s="211">
        <v>0</v>
      </c>
      <c r="BW126" s="211">
        <v>1</v>
      </c>
      <c r="BX126" s="211">
        <v>1</v>
      </c>
      <c r="BY126" s="211">
        <v>0</v>
      </c>
      <c r="BZ126" s="211">
        <v>1</v>
      </c>
      <c r="CA126" s="210">
        <v>31</v>
      </c>
      <c r="CC126" s="137">
        <f t="shared" si="39"/>
        <v>864686.5302930153</v>
      </c>
      <c r="CD126" s="137">
        <f t="shared" si="40"/>
        <v>325071.53387096775</v>
      </c>
      <c r="CE126" s="137">
        <f t="shared" si="41"/>
        <v>913675.9468120822</v>
      </c>
      <c r="CF126" s="211">
        <v>1</v>
      </c>
    </row>
    <row r="127" spans="1:84" x14ac:dyDescent="0.2">
      <c r="A127" s="193">
        <v>43617</v>
      </c>
      <c r="B127" s="194">
        <v>2019</v>
      </c>
      <c r="C127" s="194">
        <v>6</v>
      </c>
      <c r="D127" s="192">
        <v>23898986.699999999</v>
      </c>
      <c r="E127" s="212">
        <f>VLOOKUP('Monthly Data'!$B127,CDM!$P$4:$V$15,2,FALSE)/12</f>
        <v>1862120.0190834722</v>
      </c>
      <c r="F127" s="209">
        <f t="shared" si="19"/>
        <v>25761106.719083473</v>
      </c>
      <c r="G127" s="197">
        <v>42987</v>
      </c>
      <c r="H127" s="196">
        <v>9957686.0600000005</v>
      </c>
      <c r="I127" s="212">
        <f>VLOOKUP('Monthly Data'!$B127,CDM!$P$4:$V$15,3,FALSE)/12</f>
        <v>790562.97620518121</v>
      </c>
      <c r="J127" s="209">
        <f t="shared" si="20"/>
        <v>10748249.036205182</v>
      </c>
      <c r="K127" s="199">
        <v>4171</v>
      </c>
      <c r="L127" s="198">
        <v>25754265.93</v>
      </c>
      <c r="M127" s="212">
        <f>VLOOKUP('Monthly Data'!$B127,CDM!$P$4:$V$15,4,FALSE)/12</f>
        <v>2073521.5411745487</v>
      </c>
      <c r="N127" s="209">
        <f t="shared" si="21"/>
        <v>27827787.471174549</v>
      </c>
      <c r="O127" s="200">
        <v>62718.21692365731</v>
      </c>
      <c r="P127" s="212">
        <f>VLOOKUP('Monthly Data'!$B127,CDM!$P$21:$S$32,2,FALSE)/12</f>
        <v>3494.1118106077361</v>
      </c>
      <c r="Q127" s="209">
        <f t="shared" si="22"/>
        <v>66212.328734265044</v>
      </c>
      <c r="R127" s="202">
        <v>496</v>
      </c>
      <c r="S127" s="201">
        <v>429505.67</v>
      </c>
      <c r="T127" s="212">
        <f>VLOOKUP('Monthly Data'!$B127,CDM!$P$4:$V$15,7,FALSE)/12</f>
        <v>6357.3881033333337</v>
      </c>
      <c r="U127" s="209">
        <f t="shared" si="23"/>
        <v>435863.05810333334</v>
      </c>
      <c r="V127" s="203">
        <v>1735.9343623162831</v>
      </c>
      <c r="W127" s="212">
        <f>VLOOKUP('Monthly Data'!$B127,CDM!$P$21:$S$32,4,FALSE)/12</f>
        <v>10.633433930000001</v>
      </c>
      <c r="X127" s="209">
        <f t="shared" si="24"/>
        <v>1746.567796246283</v>
      </c>
      <c r="Y127" s="205">
        <v>9883</v>
      </c>
      <c r="Z127" s="204">
        <v>30765.72</v>
      </c>
      <c r="AA127" s="212">
        <f>VLOOKUP('Monthly Data'!$B127,CDM!$P$4:$V$15,6,FALSE)/12</f>
        <v>0</v>
      </c>
      <c r="AB127" s="209">
        <f t="shared" si="25"/>
        <v>30765.72</v>
      </c>
      <c r="AC127" s="206">
        <v>86.77010466439134</v>
      </c>
      <c r="AD127" s="212">
        <f>VLOOKUP('Monthly Data'!$B127,CDM!$P$21:$S$32,3,FALSE)/12</f>
        <v>0</v>
      </c>
      <c r="AE127" s="209">
        <f t="shared" si="26"/>
        <v>86.77010466439134</v>
      </c>
      <c r="AF127" s="213">
        <v>371</v>
      </c>
      <c r="AG127" s="208">
        <v>92709</v>
      </c>
      <c r="AH127" s="207">
        <v>292</v>
      </c>
      <c r="AI127" s="211">
        <f>Weather!C247</f>
        <v>74.600000000000009</v>
      </c>
      <c r="AJ127" s="211">
        <f>Weather!D247</f>
        <v>11.7</v>
      </c>
      <c r="AK127" s="211">
        <f>Weather!E247</f>
        <v>0</v>
      </c>
      <c r="AL127" s="211">
        <f>Weather!F247</f>
        <v>0</v>
      </c>
      <c r="AM127" s="211">
        <f t="shared" si="35"/>
        <v>5565.1600000000017</v>
      </c>
      <c r="AN127" s="126">
        <f t="shared" si="36"/>
        <v>136.88999999999999</v>
      </c>
      <c r="AO127" s="211">
        <f>Weather!G247</f>
        <v>49.999999999999986</v>
      </c>
      <c r="AP127" s="211">
        <f>Weather!H247</f>
        <v>34.799999999999997</v>
      </c>
      <c r="AQ127" s="211">
        <f t="shared" si="37"/>
        <v>2499.9999999999986</v>
      </c>
      <c r="AR127" s="211">
        <f t="shared" si="38"/>
        <v>1211.0399999999997</v>
      </c>
      <c r="AS127" s="211">
        <f>Weather!I247</f>
        <v>3.5999999999999988</v>
      </c>
      <c r="AT127" s="211">
        <f>Weather!J247</f>
        <v>168.40000000000003</v>
      </c>
      <c r="AU127" s="211">
        <f>Weather!K247</f>
        <v>10.599999999999998</v>
      </c>
      <c r="AV127" s="211">
        <f>Weather!L247</f>
        <v>115.39999999999999</v>
      </c>
      <c r="AW127" s="211">
        <f>Weather!M247</f>
        <v>25.799999999999997</v>
      </c>
      <c r="AX127" s="211">
        <f>Weather!N247</f>
        <v>70.599999999999994</v>
      </c>
      <c r="AY127" s="211">
        <f>Weather!O247</f>
        <v>2.4000000000000021</v>
      </c>
      <c r="AZ127" s="211">
        <f>Weather!P247</f>
        <v>15.493333333333334</v>
      </c>
      <c r="BA127" s="211">
        <f>Economic!C127</f>
        <v>7472.1</v>
      </c>
      <c r="BB127" s="211">
        <f>Economic!D127</f>
        <v>85.8</v>
      </c>
      <c r="BC127" s="126">
        <f>Economic!E127</f>
        <v>257.125</v>
      </c>
      <c r="BD127" s="211">
        <f>Economic!F127</f>
        <v>742873.46444999997</v>
      </c>
      <c r="BE127" s="211">
        <f>Economic!G127</f>
        <v>6572.8591499999993</v>
      </c>
      <c r="BF127" s="211">
        <f>Economic!H127</f>
        <v>7430.3</v>
      </c>
      <c r="BG127" s="211">
        <f>Economic!I127</f>
        <v>85.4</v>
      </c>
      <c r="BH127" s="211">
        <v>126</v>
      </c>
      <c r="BI127" s="211">
        <v>0</v>
      </c>
      <c r="BJ127" s="211">
        <v>0</v>
      </c>
      <c r="BK127" s="211">
        <v>0</v>
      </c>
      <c r="BL127" s="211">
        <v>0</v>
      </c>
      <c r="BM127" s="211">
        <v>0</v>
      </c>
      <c r="BN127" s="211">
        <v>1</v>
      </c>
      <c r="BO127" s="211">
        <v>0</v>
      </c>
      <c r="BP127" s="211">
        <v>0</v>
      </c>
      <c r="BQ127" s="211">
        <v>0</v>
      </c>
      <c r="BR127" s="211">
        <v>0</v>
      </c>
      <c r="BS127" s="211">
        <v>0</v>
      </c>
      <c r="BT127" s="211">
        <v>0</v>
      </c>
      <c r="BU127" s="211">
        <v>0</v>
      </c>
      <c r="BV127" s="211">
        <v>0</v>
      </c>
      <c r="BW127" s="211">
        <v>0</v>
      </c>
      <c r="BX127" s="211">
        <v>0</v>
      </c>
      <c r="BY127" s="211">
        <v>0</v>
      </c>
      <c r="BZ127" s="211">
        <v>0</v>
      </c>
      <c r="CA127" s="210">
        <v>30</v>
      </c>
      <c r="CC127" s="137">
        <f t="shared" si="39"/>
        <v>858703.55730278243</v>
      </c>
      <c r="CD127" s="137">
        <f t="shared" si="40"/>
        <v>331922.86866666668</v>
      </c>
      <c r="CE127" s="137">
        <f t="shared" si="41"/>
        <v>927592.91570581833</v>
      </c>
      <c r="CF127" s="211">
        <v>1</v>
      </c>
    </row>
    <row r="128" spans="1:84" x14ac:dyDescent="0.2">
      <c r="A128" s="193">
        <v>43647</v>
      </c>
      <c r="B128" s="194">
        <v>2019</v>
      </c>
      <c r="C128" s="194">
        <v>7</v>
      </c>
      <c r="D128" s="192">
        <v>28029405.460000001</v>
      </c>
      <c r="E128" s="212">
        <f>VLOOKUP('Monthly Data'!$B128,CDM!$P$4:$V$15,2,FALSE)/12</f>
        <v>1862120.0190834722</v>
      </c>
      <c r="F128" s="209">
        <f t="shared" si="19"/>
        <v>29891525.479083475</v>
      </c>
      <c r="G128" s="197">
        <v>43023</v>
      </c>
      <c r="H128" s="196">
        <v>11033364.15</v>
      </c>
      <c r="I128" s="212">
        <f>VLOOKUP('Monthly Data'!$B128,CDM!$P$4:$V$15,3,FALSE)/12</f>
        <v>790562.97620518121</v>
      </c>
      <c r="J128" s="209">
        <f t="shared" si="20"/>
        <v>11823927.126205182</v>
      </c>
      <c r="K128" s="199">
        <v>4170</v>
      </c>
      <c r="L128" s="198">
        <v>28557899.260000002</v>
      </c>
      <c r="M128" s="212">
        <f>VLOOKUP('Monthly Data'!$B128,CDM!$P$4:$V$15,4,FALSE)/12</f>
        <v>2073521.5411745487</v>
      </c>
      <c r="N128" s="209">
        <f t="shared" si="21"/>
        <v>30631420.801174551</v>
      </c>
      <c r="O128" s="200">
        <v>69545.780320077349</v>
      </c>
      <c r="P128" s="212">
        <f>VLOOKUP('Monthly Data'!$B128,CDM!$P$21:$S$32,2,FALSE)/12</f>
        <v>3494.1118106077361</v>
      </c>
      <c r="Q128" s="209">
        <f t="shared" si="22"/>
        <v>73039.892130685083</v>
      </c>
      <c r="R128" s="202">
        <v>500</v>
      </c>
      <c r="S128" s="201">
        <v>463440.44</v>
      </c>
      <c r="T128" s="212">
        <f>VLOOKUP('Monthly Data'!$B128,CDM!$P$4:$V$15,7,FALSE)/12</f>
        <v>6357.3881033333337</v>
      </c>
      <c r="U128" s="209">
        <f t="shared" si="23"/>
        <v>469797.82810333336</v>
      </c>
      <c r="V128" s="203">
        <v>1745.4193826102301</v>
      </c>
      <c r="W128" s="212">
        <f>VLOOKUP('Monthly Data'!$B128,CDM!$P$21:$S$32,4,FALSE)/12</f>
        <v>10.633433930000001</v>
      </c>
      <c r="X128" s="209">
        <f t="shared" si="24"/>
        <v>1756.05281654023</v>
      </c>
      <c r="Y128" s="205">
        <v>9937</v>
      </c>
      <c r="Z128" s="204">
        <v>31622.240000000002</v>
      </c>
      <c r="AA128" s="212">
        <f>VLOOKUP('Monthly Data'!$B128,CDM!$P$4:$V$15,6,FALSE)/12</f>
        <v>0</v>
      </c>
      <c r="AB128" s="209">
        <f t="shared" si="25"/>
        <v>31622.240000000002</v>
      </c>
      <c r="AC128" s="206">
        <v>85.834577929465297</v>
      </c>
      <c r="AD128" s="212">
        <f>VLOOKUP('Monthly Data'!$B128,CDM!$P$21:$S$32,3,FALSE)/12</f>
        <v>0</v>
      </c>
      <c r="AE128" s="209">
        <f t="shared" si="26"/>
        <v>85.834577929465297</v>
      </c>
      <c r="AF128" s="213">
        <v>367</v>
      </c>
      <c r="AG128" s="208">
        <v>95569</v>
      </c>
      <c r="AH128" s="207">
        <v>297</v>
      </c>
      <c r="AI128" s="211">
        <f>Weather!C248</f>
        <v>4.5</v>
      </c>
      <c r="AJ128" s="211">
        <f>Weather!D248</f>
        <v>75.199999999999989</v>
      </c>
      <c r="AK128" s="211">
        <f>Weather!E248</f>
        <v>0</v>
      </c>
      <c r="AL128" s="211">
        <f>Weather!F248</f>
        <v>0</v>
      </c>
      <c r="AM128" s="211">
        <f t="shared" si="35"/>
        <v>20.25</v>
      </c>
      <c r="AN128" s="126">
        <f t="shared" si="36"/>
        <v>5655.0399999999981</v>
      </c>
      <c r="AO128" s="211">
        <f>Weather!G248</f>
        <v>0</v>
      </c>
      <c r="AP128" s="211">
        <f>Weather!H248</f>
        <v>132.69999999999999</v>
      </c>
      <c r="AQ128" s="211">
        <f t="shared" si="37"/>
        <v>0</v>
      </c>
      <c r="AR128" s="211">
        <f t="shared" si="38"/>
        <v>17609.289999999997</v>
      </c>
      <c r="AS128" s="211">
        <f>Weather!I248</f>
        <v>0</v>
      </c>
      <c r="AT128" s="211">
        <f>Weather!J248</f>
        <v>318.70000000000005</v>
      </c>
      <c r="AU128" s="211">
        <f>Weather!K248</f>
        <v>0</v>
      </c>
      <c r="AV128" s="211">
        <f>Weather!L248</f>
        <v>256.7</v>
      </c>
      <c r="AW128" s="211">
        <f>Weather!M248</f>
        <v>0</v>
      </c>
      <c r="AX128" s="211">
        <f>Weather!N248</f>
        <v>194.7</v>
      </c>
      <c r="AY128" s="211">
        <f>Weather!O248</f>
        <v>32.699999999999996</v>
      </c>
      <c r="AZ128" s="211">
        <f>Weather!P248</f>
        <v>20.28064516129032</v>
      </c>
      <c r="BA128" s="211">
        <f>Economic!C128</f>
        <v>7524.4</v>
      </c>
      <c r="BB128" s="211">
        <f>Economic!D128</f>
        <v>86.2</v>
      </c>
      <c r="BC128" s="126">
        <f>Economic!E128</f>
        <v>257.125</v>
      </c>
      <c r="BD128" s="211">
        <f>Economic!F128</f>
        <v>742873.46444999997</v>
      </c>
      <c r="BE128" s="211">
        <f>Economic!G128</f>
        <v>6572.8591499999993</v>
      </c>
      <c r="BF128" s="211">
        <f>Economic!H128</f>
        <v>7432.9</v>
      </c>
      <c r="BG128" s="211">
        <f>Economic!I128</f>
        <v>85</v>
      </c>
      <c r="BH128" s="211">
        <v>127</v>
      </c>
      <c r="BI128" s="211">
        <v>0</v>
      </c>
      <c r="BJ128" s="211">
        <v>0</v>
      </c>
      <c r="BK128" s="211">
        <v>0</v>
      </c>
      <c r="BL128" s="211">
        <v>0</v>
      </c>
      <c r="BM128" s="211">
        <v>0</v>
      </c>
      <c r="BN128" s="211">
        <v>0</v>
      </c>
      <c r="BO128" s="211">
        <v>1</v>
      </c>
      <c r="BP128" s="211">
        <v>0</v>
      </c>
      <c r="BQ128" s="211">
        <v>0</v>
      </c>
      <c r="BR128" s="211">
        <v>0</v>
      </c>
      <c r="BS128" s="211">
        <v>0</v>
      </c>
      <c r="BT128" s="211">
        <v>0</v>
      </c>
      <c r="BU128" s="211">
        <v>0</v>
      </c>
      <c r="BV128" s="211">
        <v>0</v>
      </c>
      <c r="BW128" s="211">
        <v>0</v>
      </c>
      <c r="BX128" s="211">
        <v>0</v>
      </c>
      <c r="BY128" s="211">
        <v>0</v>
      </c>
      <c r="BZ128" s="211">
        <v>0</v>
      </c>
      <c r="CA128" s="210">
        <v>31</v>
      </c>
      <c r="CC128" s="137">
        <f t="shared" si="39"/>
        <v>964242.75738978956</v>
      </c>
      <c r="CD128" s="137">
        <f t="shared" si="40"/>
        <v>355914.97258064518</v>
      </c>
      <c r="CE128" s="137">
        <f t="shared" si="41"/>
        <v>988110.34842498554</v>
      </c>
      <c r="CF128" s="211">
        <v>1</v>
      </c>
    </row>
    <row r="129" spans="1:84" x14ac:dyDescent="0.2">
      <c r="A129" s="193">
        <v>43678</v>
      </c>
      <c r="B129" s="194">
        <v>2019</v>
      </c>
      <c r="C129" s="194">
        <v>8</v>
      </c>
      <c r="D129" s="192">
        <v>25462979.010000002</v>
      </c>
      <c r="E129" s="212">
        <f>VLOOKUP('Monthly Data'!$B129,CDM!$P$4:$V$15,2,FALSE)/12</f>
        <v>1862120.0190834722</v>
      </c>
      <c r="F129" s="209">
        <f t="shared" si="19"/>
        <v>27325099.029083475</v>
      </c>
      <c r="G129" s="197">
        <v>43023</v>
      </c>
      <c r="H129" s="196">
        <v>10361262.16</v>
      </c>
      <c r="I129" s="212">
        <f>VLOOKUP('Monthly Data'!$B129,CDM!$P$4:$V$15,3,FALSE)/12</f>
        <v>790562.97620518121</v>
      </c>
      <c r="J129" s="209">
        <f t="shared" si="20"/>
        <v>11151825.136205181</v>
      </c>
      <c r="K129" s="199">
        <v>4170</v>
      </c>
      <c r="L129" s="198">
        <v>27452914.399999999</v>
      </c>
      <c r="M129" s="212">
        <f>VLOOKUP('Monthly Data'!$B129,CDM!$P$4:$V$15,4,FALSE)/12</f>
        <v>2073521.5411745487</v>
      </c>
      <c r="N129" s="209">
        <f t="shared" si="21"/>
        <v>29526435.941174548</v>
      </c>
      <c r="O129" s="200">
        <v>66854.859897992661</v>
      </c>
      <c r="P129" s="212">
        <f>VLOOKUP('Monthly Data'!$B129,CDM!$P$21:$S$32,2,FALSE)/12</f>
        <v>3494.1118106077361</v>
      </c>
      <c r="Q129" s="209">
        <f t="shared" si="22"/>
        <v>70348.971708600395</v>
      </c>
      <c r="R129" s="202">
        <v>500</v>
      </c>
      <c r="S129" s="201">
        <v>533191.44999999995</v>
      </c>
      <c r="T129" s="212">
        <f>VLOOKUP('Monthly Data'!$B129,CDM!$P$4:$V$15,7,FALSE)/12</f>
        <v>6357.3881033333337</v>
      </c>
      <c r="U129" s="209">
        <f t="shared" si="23"/>
        <v>539548.83810333326</v>
      </c>
      <c r="V129" s="203">
        <v>1745.4193826102301</v>
      </c>
      <c r="W129" s="212">
        <f>VLOOKUP('Monthly Data'!$B129,CDM!$P$21:$S$32,4,FALSE)/12</f>
        <v>10.633433930000001</v>
      </c>
      <c r="X129" s="209">
        <f t="shared" si="24"/>
        <v>1756.05281654023</v>
      </c>
      <c r="Y129" s="205">
        <v>9937</v>
      </c>
      <c r="Z129" s="204">
        <v>31588.76</v>
      </c>
      <c r="AA129" s="212">
        <f>VLOOKUP('Monthly Data'!$B129,CDM!$P$4:$V$15,6,FALSE)/12</f>
        <v>0</v>
      </c>
      <c r="AB129" s="209">
        <f t="shared" si="25"/>
        <v>31588.76</v>
      </c>
      <c r="AC129" s="206">
        <v>85.834577929465297</v>
      </c>
      <c r="AD129" s="212">
        <f>VLOOKUP('Monthly Data'!$B129,CDM!$P$21:$S$32,3,FALSE)/12</f>
        <v>0</v>
      </c>
      <c r="AE129" s="209">
        <f t="shared" si="26"/>
        <v>85.834577929465297</v>
      </c>
      <c r="AF129" s="213">
        <v>367</v>
      </c>
      <c r="AG129" s="208">
        <v>97909.17</v>
      </c>
      <c r="AH129" s="207">
        <v>297</v>
      </c>
      <c r="AI129" s="211">
        <f>Weather!C249</f>
        <v>37.399999999999991</v>
      </c>
      <c r="AJ129" s="211">
        <f>Weather!D249</f>
        <v>22.999999999999996</v>
      </c>
      <c r="AK129" s="211">
        <f>Weather!E249</f>
        <v>0</v>
      </c>
      <c r="AL129" s="211">
        <f>Weather!F249</f>
        <v>0</v>
      </c>
      <c r="AM129" s="211">
        <f t="shared" si="35"/>
        <v>1398.7599999999993</v>
      </c>
      <c r="AN129" s="126">
        <f t="shared" si="36"/>
        <v>528.99999999999989</v>
      </c>
      <c r="AO129" s="211">
        <f>Weather!G249</f>
        <v>14.4</v>
      </c>
      <c r="AP129" s="211">
        <f>Weather!H249</f>
        <v>62</v>
      </c>
      <c r="AQ129" s="211">
        <f t="shared" si="37"/>
        <v>207.36</v>
      </c>
      <c r="AR129" s="211">
        <f t="shared" si="38"/>
        <v>3844</v>
      </c>
      <c r="AS129" s="211">
        <f>Weather!I249</f>
        <v>0</v>
      </c>
      <c r="AT129" s="211">
        <f>Weather!J249</f>
        <v>233.6</v>
      </c>
      <c r="AU129" s="211">
        <f>Weather!K249</f>
        <v>0</v>
      </c>
      <c r="AV129" s="211">
        <f>Weather!L249</f>
        <v>171.6</v>
      </c>
      <c r="AW129" s="211">
        <f>Weather!M249</f>
        <v>3.9000000000000004</v>
      </c>
      <c r="AX129" s="211">
        <f>Weather!N249</f>
        <v>113.49999999999999</v>
      </c>
      <c r="AY129" s="211">
        <f>Weather!O249</f>
        <v>5.7999999999999972</v>
      </c>
      <c r="AZ129" s="211">
        <f>Weather!P249</f>
        <v>17.535483870967738</v>
      </c>
      <c r="BA129" s="211">
        <f>Economic!C129</f>
        <v>7540.9</v>
      </c>
      <c r="BB129" s="211">
        <f>Economic!D129</f>
        <v>85.8</v>
      </c>
      <c r="BC129" s="126">
        <f>Economic!E129</f>
        <v>257.125</v>
      </c>
      <c r="BD129" s="211">
        <f>Economic!F129</f>
        <v>742873.46444999997</v>
      </c>
      <c r="BE129" s="211">
        <f>Economic!G129</f>
        <v>6572.8591499999993</v>
      </c>
      <c r="BF129" s="211">
        <f>Economic!H129</f>
        <v>7449.6</v>
      </c>
      <c r="BG129" s="211">
        <f>Economic!I129</f>
        <v>84.6</v>
      </c>
      <c r="BH129" s="211">
        <v>128</v>
      </c>
      <c r="BI129" s="211">
        <v>0</v>
      </c>
      <c r="BJ129" s="211">
        <v>0</v>
      </c>
      <c r="BK129" s="211">
        <v>0</v>
      </c>
      <c r="BL129" s="211">
        <v>0</v>
      </c>
      <c r="BM129" s="211">
        <v>0</v>
      </c>
      <c r="BN129" s="211">
        <v>0</v>
      </c>
      <c r="BO129" s="211">
        <v>0</v>
      </c>
      <c r="BP129" s="211">
        <v>1</v>
      </c>
      <c r="BQ129" s="211">
        <v>0</v>
      </c>
      <c r="BR129" s="211">
        <v>0</v>
      </c>
      <c r="BS129" s="211">
        <v>0</v>
      </c>
      <c r="BT129" s="211">
        <v>0</v>
      </c>
      <c r="BU129" s="211">
        <v>0</v>
      </c>
      <c r="BV129" s="211">
        <v>0</v>
      </c>
      <c r="BW129" s="211">
        <v>0</v>
      </c>
      <c r="BX129" s="211">
        <v>0</v>
      </c>
      <c r="BY129" s="211">
        <v>0</v>
      </c>
      <c r="BZ129" s="211">
        <v>0</v>
      </c>
      <c r="CA129" s="210">
        <v>31</v>
      </c>
      <c r="CC129" s="137">
        <f t="shared" si="39"/>
        <v>881454.80738978949</v>
      </c>
      <c r="CD129" s="137">
        <f t="shared" si="40"/>
        <v>334234.26322580647</v>
      </c>
      <c r="CE129" s="137">
        <f t="shared" si="41"/>
        <v>952465.67552175967</v>
      </c>
      <c r="CF129" s="211">
        <v>1</v>
      </c>
    </row>
    <row r="130" spans="1:84" x14ac:dyDescent="0.2">
      <c r="A130" s="193">
        <v>43709</v>
      </c>
      <c r="B130" s="194">
        <v>2019</v>
      </c>
      <c r="C130" s="194">
        <v>9</v>
      </c>
      <c r="D130" s="192">
        <v>22569548.68</v>
      </c>
      <c r="E130" s="212">
        <f>VLOOKUP('Monthly Data'!$B130,CDM!$P$4:$V$15,2,FALSE)/12</f>
        <v>1862120.0190834722</v>
      </c>
      <c r="F130" s="209">
        <f t="shared" si="19"/>
        <v>24431668.699083474</v>
      </c>
      <c r="G130" s="197">
        <v>43023</v>
      </c>
      <c r="H130" s="196">
        <v>9401526.0999999996</v>
      </c>
      <c r="I130" s="212">
        <f>VLOOKUP('Monthly Data'!$B130,CDM!$P$4:$V$15,3,FALSE)/12</f>
        <v>790562.97620518121</v>
      </c>
      <c r="J130" s="209">
        <f t="shared" si="20"/>
        <v>10192089.076205181</v>
      </c>
      <c r="K130" s="199">
        <v>4170</v>
      </c>
      <c r="L130" s="198">
        <v>25453984.359999999</v>
      </c>
      <c r="M130" s="212">
        <f>VLOOKUP('Monthly Data'!$B130,CDM!$P$4:$V$15,4,FALSE)/12</f>
        <v>2073521.5411745487</v>
      </c>
      <c r="N130" s="209">
        <f t="shared" si="21"/>
        <v>27527505.901174549</v>
      </c>
      <c r="O130" s="200">
        <v>61986.954588453314</v>
      </c>
      <c r="P130" s="212">
        <f>VLOOKUP('Monthly Data'!$B130,CDM!$P$21:$S$32,2,FALSE)/12</f>
        <v>3494.1118106077361</v>
      </c>
      <c r="Q130" s="209">
        <f t="shared" si="22"/>
        <v>65481.066399061048</v>
      </c>
      <c r="R130" s="202">
        <v>500</v>
      </c>
      <c r="S130" s="201">
        <v>600369.16</v>
      </c>
      <c r="T130" s="212">
        <f>VLOOKUP('Monthly Data'!$B130,CDM!$P$4:$V$15,7,FALSE)/12</f>
        <v>6357.3881033333337</v>
      </c>
      <c r="U130" s="209">
        <f t="shared" si="23"/>
        <v>606726.54810333333</v>
      </c>
      <c r="V130" s="203">
        <v>1745.4193826102301</v>
      </c>
      <c r="W130" s="212">
        <f>VLOOKUP('Monthly Data'!$B130,CDM!$P$21:$S$32,4,FALSE)/12</f>
        <v>10.633433930000001</v>
      </c>
      <c r="X130" s="209">
        <f t="shared" si="24"/>
        <v>1756.05281654023</v>
      </c>
      <c r="Y130" s="205">
        <v>9937</v>
      </c>
      <c r="Z130" s="204">
        <v>30521.52</v>
      </c>
      <c r="AA130" s="212">
        <f>VLOOKUP('Monthly Data'!$B130,CDM!$P$4:$V$15,6,FALSE)/12</f>
        <v>0</v>
      </c>
      <c r="AB130" s="209">
        <f t="shared" si="25"/>
        <v>30521.52</v>
      </c>
      <c r="AC130" s="206">
        <v>85.834577929465297</v>
      </c>
      <c r="AD130" s="212">
        <f>VLOOKUP('Monthly Data'!$B130,CDM!$P$21:$S$32,3,FALSE)/12</f>
        <v>0</v>
      </c>
      <c r="AE130" s="209">
        <f t="shared" si="26"/>
        <v>85.834577929465297</v>
      </c>
      <c r="AF130" s="213">
        <v>367</v>
      </c>
      <c r="AG130" s="208">
        <v>94783.83</v>
      </c>
      <c r="AH130" s="207">
        <v>297</v>
      </c>
      <c r="AI130" s="211">
        <f>Weather!C250</f>
        <v>137.80000000000001</v>
      </c>
      <c r="AJ130" s="211">
        <f>Weather!D250</f>
        <v>1.8000000000000007</v>
      </c>
      <c r="AK130" s="211">
        <f>Weather!E250</f>
        <v>0</v>
      </c>
      <c r="AL130" s="211">
        <f>Weather!F250</f>
        <v>0</v>
      </c>
      <c r="AM130" s="211">
        <f t="shared" si="35"/>
        <v>18988.840000000004</v>
      </c>
      <c r="AN130" s="126">
        <f t="shared" si="36"/>
        <v>3.2400000000000024</v>
      </c>
      <c r="AO130" s="211">
        <f>Weather!G250</f>
        <v>91.200000000000031</v>
      </c>
      <c r="AP130" s="211">
        <f>Weather!H250</f>
        <v>11.400000000000002</v>
      </c>
      <c r="AQ130" s="211">
        <f t="shared" si="37"/>
        <v>8317.440000000006</v>
      </c>
      <c r="AR130" s="211">
        <f t="shared" si="38"/>
        <v>129.96000000000004</v>
      </c>
      <c r="AS130" s="211">
        <f>Weather!I250</f>
        <v>5.2000000000000011</v>
      </c>
      <c r="AT130" s="211">
        <f>Weather!J250</f>
        <v>105.4</v>
      </c>
      <c r="AU130" s="211">
        <f>Weather!K250</f>
        <v>16.100000000000001</v>
      </c>
      <c r="AV130" s="211">
        <f>Weather!L250</f>
        <v>56.3</v>
      </c>
      <c r="AW130" s="211">
        <f>Weather!M250</f>
        <v>44.8</v>
      </c>
      <c r="AX130" s="211">
        <f>Weather!N250</f>
        <v>25</v>
      </c>
      <c r="AY130" s="211">
        <f>Weather!O250</f>
        <v>0</v>
      </c>
      <c r="AZ130" s="211">
        <f>Weather!P250</f>
        <v>13.34</v>
      </c>
      <c r="BA130" s="211">
        <f>Economic!C130</f>
        <v>7535</v>
      </c>
      <c r="BB130" s="211">
        <f>Economic!D130</f>
        <v>85</v>
      </c>
      <c r="BC130" s="126">
        <f>Economic!E130</f>
        <v>257.125</v>
      </c>
      <c r="BD130" s="211">
        <f>Economic!F130</f>
        <v>742873.46444999997</v>
      </c>
      <c r="BE130" s="211">
        <f>Economic!G130</f>
        <v>6572.8591499999993</v>
      </c>
      <c r="BF130" s="211">
        <f>Economic!H130</f>
        <v>7478.3</v>
      </c>
      <c r="BG130" s="211">
        <f>Economic!I130</f>
        <v>84.3</v>
      </c>
      <c r="BH130" s="211">
        <v>129</v>
      </c>
      <c r="BI130" s="211">
        <v>0</v>
      </c>
      <c r="BJ130" s="211">
        <v>0</v>
      </c>
      <c r="BK130" s="211">
        <v>0</v>
      </c>
      <c r="BL130" s="211">
        <v>0</v>
      </c>
      <c r="BM130" s="211">
        <v>0</v>
      </c>
      <c r="BN130" s="211">
        <v>0</v>
      </c>
      <c r="BO130" s="211">
        <v>0</v>
      </c>
      <c r="BP130" s="211">
        <v>0</v>
      </c>
      <c r="BQ130" s="211">
        <v>1</v>
      </c>
      <c r="BR130" s="211">
        <v>0</v>
      </c>
      <c r="BS130" s="211">
        <v>0</v>
      </c>
      <c r="BT130" s="211">
        <v>0</v>
      </c>
      <c r="BU130" s="211">
        <v>0</v>
      </c>
      <c r="BV130" s="211">
        <v>1</v>
      </c>
      <c r="BW130" s="211">
        <v>1</v>
      </c>
      <c r="BX130" s="211">
        <v>0</v>
      </c>
      <c r="BY130" s="211">
        <v>1</v>
      </c>
      <c r="BZ130" s="211">
        <v>1</v>
      </c>
      <c r="CA130" s="210">
        <v>30</v>
      </c>
      <c r="CC130" s="137">
        <f t="shared" si="39"/>
        <v>814388.95663611579</v>
      </c>
      <c r="CD130" s="137">
        <f t="shared" si="40"/>
        <v>313384.20333333331</v>
      </c>
      <c r="CE130" s="137">
        <f t="shared" si="41"/>
        <v>917583.53003915166</v>
      </c>
      <c r="CF130" s="211">
        <v>1</v>
      </c>
    </row>
    <row r="131" spans="1:84" x14ac:dyDescent="0.2">
      <c r="A131" s="193">
        <v>43739</v>
      </c>
      <c r="B131" s="194">
        <v>2019</v>
      </c>
      <c r="C131" s="194">
        <v>10</v>
      </c>
      <c r="D131" s="192">
        <v>25983390.649999999</v>
      </c>
      <c r="E131" s="212">
        <f>VLOOKUP('Monthly Data'!$B131,CDM!$P$4:$V$15,2,FALSE)/12</f>
        <v>1862120.0190834722</v>
      </c>
      <c r="F131" s="209">
        <f t="shared" ref="F131:F133" si="42">D131+E131</f>
        <v>27845510.669083472</v>
      </c>
      <c r="G131" s="197">
        <v>43049</v>
      </c>
      <c r="H131" s="196">
        <v>10075741.560000001</v>
      </c>
      <c r="I131" s="212">
        <f>VLOOKUP('Monthly Data'!$B131,CDM!$P$4:$V$15,3,FALSE)/12</f>
        <v>790562.97620518121</v>
      </c>
      <c r="J131" s="209">
        <f t="shared" ref="J131:J133" si="43">H131+I131</f>
        <v>10866304.536205182</v>
      </c>
      <c r="K131" s="199">
        <v>4173</v>
      </c>
      <c r="L131" s="198">
        <v>27292393.370000001</v>
      </c>
      <c r="M131" s="212">
        <f>VLOOKUP('Monthly Data'!$B131,CDM!$P$4:$V$15,4,FALSE)/12</f>
        <v>2073521.5411745487</v>
      </c>
      <c r="N131" s="209">
        <f t="shared" ref="N131:N133" si="44">L131+M131</f>
        <v>29365914.911174551</v>
      </c>
      <c r="O131" s="200">
        <v>66463.950181997934</v>
      </c>
      <c r="P131" s="212">
        <f>VLOOKUP('Monthly Data'!$B131,CDM!$P$21:$S$32,2,FALSE)/12</f>
        <v>3494.1118106077361</v>
      </c>
      <c r="Q131" s="209">
        <f t="shared" ref="Q131:Q133" si="45">O131+P131</f>
        <v>69958.061992605668</v>
      </c>
      <c r="R131" s="202">
        <v>503</v>
      </c>
      <c r="S131" s="201">
        <v>709833.73</v>
      </c>
      <c r="T131" s="212">
        <f>VLOOKUP('Monthly Data'!$B131,CDM!$P$4:$V$15,7,FALSE)/12</f>
        <v>6357.3881033333337</v>
      </c>
      <c r="U131" s="209">
        <f t="shared" ref="U131:U133" si="46">S131+T131</f>
        <v>716191.11810333328</v>
      </c>
      <c r="V131" s="203">
        <v>1749.8105957092798</v>
      </c>
      <c r="W131" s="212">
        <f>VLOOKUP('Monthly Data'!$B131,CDM!$P$21:$S$32,4,FALSE)/12</f>
        <v>10.633433930000001</v>
      </c>
      <c r="X131" s="209">
        <f t="shared" ref="X131:X133" si="47">V131+W131</f>
        <v>1760.4440296392797</v>
      </c>
      <c r="Y131" s="205">
        <v>9962</v>
      </c>
      <c r="Z131" s="204">
        <v>31428.799999999999</v>
      </c>
      <c r="AA131" s="212">
        <f>VLOOKUP('Monthly Data'!$B131,CDM!$P$4:$V$15,6,FALSE)/12</f>
        <v>0</v>
      </c>
      <c r="AB131" s="209">
        <f t="shared" ref="AB131:AB133" si="48">Z131+AA131</f>
        <v>31428.799999999999</v>
      </c>
      <c r="AC131" s="206">
        <v>83.26187940841865</v>
      </c>
      <c r="AD131" s="212">
        <f>VLOOKUP('Monthly Data'!$B131,CDM!$P$21:$S$32,3,FALSE)/12</f>
        <v>0</v>
      </c>
      <c r="AE131" s="209">
        <f t="shared" ref="AE131:AE133" si="49">AC131+AD131</f>
        <v>83.26187940841865</v>
      </c>
      <c r="AF131" s="213">
        <v>356</v>
      </c>
      <c r="AG131" s="208">
        <v>97909</v>
      </c>
      <c r="AH131" s="207">
        <v>293</v>
      </c>
      <c r="AI131" s="211">
        <f>Weather!C251</f>
        <v>295.89999999999998</v>
      </c>
      <c r="AJ131" s="211">
        <f>Weather!D251</f>
        <v>0</v>
      </c>
      <c r="AK131" s="211">
        <f>Weather!E251</f>
        <v>0</v>
      </c>
      <c r="AL131" s="211">
        <f>Weather!F251</f>
        <v>0.3</v>
      </c>
      <c r="AM131" s="211">
        <f t="shared" si="35"/>
        <v>87556.809999999983</v>
      </c>
      <c r="AN131" s="126">
        <f t="shared" si="36"/>
        <v>0</v>
      </c>
      <c r="AO131" s="211">
        <f>Weather!G251</f>
        <v>295.89999999999998</v>
      </c>
      <c r="AP131" s="211">
        <f>Weather!H251</f>
        <v>0</v>
      </c>
      <c r="AQ131" s="211">
        <f t="shared" si="37"/>
        <v>87556.809999999983</v>
      </c>
      <c r="AR131" s="211">
        <f t="shared" si="38"/>
        <v>0</v>
      </c>
      <c r="AS131" s="211">
        <f>Weather!I251</f>
        <v>122.69999999999997</v>
      </c>
      <c r="AT131" s="211">
        <f>Weather!J251</f>
        <v>12.799999999999999</v>
      </c>
      <c r="AU131" s="211">
        <f>Weather!K251</f>
        <v>175.9</v>
      </c>
      <c r="AV131" s="211">
        <f>Weather!L251</f>
        <v>4</v>
      </c>
      <c r="AW131" s="211">
        <f>Weather!M251</f>
        <v>234.39999999999998</v>
      </c>
      <c r="AX131" s="211">
        <f>Weather!N251</f>
        <v>0.5</v>
      </c>
      <c r="AY131" s="211">
        <f>Weather!O251</f>
        <v>0</v>
      </c>
      <c r="AZ131" s="211">
        <f>Weather!P251</f>
        <v>6.4548387096774205</v>
      </c>
      <c r="BA131" s="211">
        <f>Economic!C131</f>
        <v>7538.5</v>
      </c>
      <c r="BB131" s="211">
        <f>Economic!D131</f>
        <v>84.2</v>
      </c>
      <c r="BC131" s="126">
        <f>Economic!E131</f>
        <v>257.125</v>
      </c>
      <c r="BD131" s="211">
        <f>Economic!F131</f>
        <v>742873.46444999997</v>
      </c>
      <c r="BE131" s="211">
        <f>Economic!G131</f>
        <v>6572.8591499999993</v>
      </c>
      <c r="BF131" s="211">
        <f>Economic!H131</f>
        <v>7504</v>
      </c>
      <c r="BG131" s="211">
        <f>Economic!I131</f>
        <v>83.6</v>
      </c>
      <c r="BH131" s="211">
        <v>130</v>
      </c>
      <c r="BI131" s="211">
        <v>0</v>
      </c>
      <c r="BJ131" s="211">
        <v>0</v>
      </c>
      <c r="BK131" s="211">
        <v>0</v>
      </c>
      <c r="BL131" s="211">
        <v>0</v>
      </c>
      <c r="BM131" s="211">
        <v>0</v>
      </c>
      <c r="BN131" s="211">
        <v>0</v>
      </c>
      <c r="BO131" s="211">
        <v>0</v>
      </c>
      <c r="BP131" s="211">
        <v>0</v>
      </c>
      <c r="BQ131" s="211">
        <v>0</v>
      </c>
      <c r="BR131" s="211">
        <v>1</v>
      </c>
      <c r="BS131" s="211">
        <v>0</v>
      </c>
      <c r="BT131" s="211">
        <v>0</v>
      </c>
      <c r="BU131" s="211">
        <v>0</v>
      </c>
      <c r="BV131" s="211">
        <v>1</v>
      </c>
      <c r="BW131" s="211">
        <v>1</v>
      </c>
      <c r="BX131" s="211">
        <v>0</v>
      </c>
      <c r="BY131" s="211">
        <v>1</v>
      </c>
      <c r="BZ131" s="211">
        <v>1</v>
      </c>
      <c r="CA131" s="210">
        <v>31</v>
      </c>
      <c r="CC131" s="137">
        <f t="shared" si="39"/>
        <v>898242.27964785392</v>
      </c>
      <c r="CD131" s="137">
        <f t="shared" si="40"/>
        <v>325023.92129032261</v>
      </c>
      <c r="CE131" s="137">
        <f t="shared" si="41"/>
        <v>947287.57777982426</v>
      </c>
      <c r="CF131" s="211">
        <v>1</v>
      </c>
    </row>
    <row r="132" spans="1:84" x14ac:dyDescent="0.2">
      <c r="A132" s="193">
        <v>43770</v>
      </c>
      <c r="B132" s="194">
        <v>2019</v>
      </c>
      <c r="C132" s="194">
        <v>11</v>
      </c>
      <c r="D132" s="192">
        <v>34907954.280000001</v>
      </c>
      <c r="E132" s="212">
        <f>VLOOKUP('Monthly Data'!$B132,CDM!$P$4:$V$15,2,FALSE)/12</f>
        <v>1862120.0190834722</v>
      </c>
      <c r="F132" s="209">
        <f t="shared" si="42"/>
        <v>36770074.299083471</v>
      </c>
      <c r="G132" s="197">
        <v>43049</v>
      </c>
      <c r="H132" s="196">
        <v>11927608.880000001</v>
      </c>
      <c r="I132" s="212">
        <f>VLOOKUP('Monthly Data'!$B132,CDM!$P$4:$V$15,3,FALSE)/12</f>
        <v>790562.97620518121</v>
      </c>
      <c r="J132" s="209">
        <f t="shared" si="43"/>
        <v>12718171.856205182</v>
      </c>
      <c r="K132" s="199">
        <v>4173</v>
      </c>
      <c r="L132" s="198">
        <v>30036509.489999998</v>
      </c>
      <c r="M132" s="212">
        <f>VLOOKUP('Monthly Data'!$B132,CDM!$P$4:$V$15,4,FALSE)/12</f>
        <v>2073521.5411745487</v>
      </c>
      <c r="N132" s="209">
        <f t="shared" si="44"/>
        <v>32110031.031174548</v>
      </c>
      <c r="O132" s="200">
        <v>73146.573967340839</v>
      </c>
      <c r="P132" s="212">
        <f>VLOOKUP('Monthly Data'!$B132,CDM!$P$21:$S$32,2,FALSE)/12</f>
        <v>3494.1118106077361</v>
      </c>
      <c r="Q132" s="209">
        <f t="shared" si="45"/>
        <v>76640.685777948573</v>
      </c>
      <c r="R132" s="202">
        <v>503</v>
      </c>
      <c r="S132" s="201">
        <v>763611.61</v>
      </c>
      <c r="T132" s="212">
        <f>VLOOKUP('Monthly Data'!$B132,CDM!$P$4:$V$15,7,FALSE)/12</f>
        <v>6357.3881033333337</v>
      </c>
      <c r="U132" s="209">
        <f t="shared" si="46"/>
        <v>769968.99810333329</v>
      </c>
      <c r="V132" s="203">
        <v>1749.8105957092798</v>
      </c>
      <c r="W132" s="212">
        <f>VLOOKUP('Monthly Data'!$B132,CDM!$P$21:$S$32,4,FALSE)/12</f>
        <v>10.633433930000001</v>
      </c>
      <c r="X132" s="209">
        <f t="shared" si="47"/>
        <v>1760.4440296392797</v>
      </c>
      <c r="Y132" s="205">
        <v>9962</v>
      </c>
      <c r="Z132" s="204">
        <v>30414.959999999999</v>
      </c>
      <c r="AA132" s="212">
        <f>VLOOKUP('Monthly Data'!$B132,CDM!$P$4:$V$15,6,FALSE)/12</f>
        <v>0</v>
      </c>
      <c r="AB132" s="209">
        <f t="shared" si="48"/>
        <v>30414.959999999999</v>
      </c>
      <c r="AC132" s="206">
        <v>83.26187940841865</v>
      </c>
      <c r="AD132" s="212">
        <f>VLOOKUP('Monthly Data'!$B132,CDM!$P$21:$S$32,3,FALSE)/12</f>
        <v>0</v>
      </c>
      <c r="AE132" s="209">
        <f t="shared" si="49"/>
        <v>83.26187940841865</v>
      </c>
      <c r="AF132" s="213">
        <v>356</v>
      </c>
      <c r="AG132" s="208">
        <v>94764</v>
      </c>
      <c r="AH132" s="207">
        <v>293</v>
      </c>
      <c r="AI132" s="211">
        <f>Weather!C252</f>
        <v>572.9</v>
      </c>
      <c r="AJ132" s="211">
        <f>Weather!D252</f>
        <v>0</v>
      </c>
      <c r="AK132" s="211">
        <f>Weather!E252</f>
        <v>17</v>
      </c>
      <c r="AL132" s="211">
        <f>Weather!F252</f>
        <v>146.79999999999998</v>
      </c>
      <c r="AM132" s="211">
        <f t="shared" si="35"/>
        <v>328214.40999999997</v>
      </c>
      <c r="AN132" s="126">
        <f t="shared" si="36"/>
        <v>0</v>
      </c>
      <c r="AO132" s="211">
        <f>Weather!G252</f>
        <v>620</v>
      </c>
      <c r="AP132" s="211">
        <f>Weather!H252</f>
        <v>0</v>
      </c>
      <c r="AQ132" s="211">
        <f t="shared" si="37"/>
        <v>384400</v>
      </c>
      <c r="AR132" s="211">
        <f t="shared" si="38"/>
        <v>0</v>
      </c>
      <c r="AS132" s="211">
        <f>Weather!I252</f>
        <v>440.00000000000011</v>
      </c>
      <c r="AT132" s="211">
        <f>Weather!J252</f>
        <v>0</v>
      </c>
      <c r="AU132" s="211">
        <f>Weather!K252</f>
        <v>500.00000000000011</v>
      </c>
      <c r="AV132" s="211">
        <f>Weather!L252</f>
        <v>0</v>
      </c>
      <c r="AW132" s="211">
        <f>Weather!M252</f>
        <v>560</v>
      </c>
      <c r="AX132" s="211">
        <f>Weather!N252</f>
        <v>0</v>
      </c>
      <c r="AY132" s="211">
        <f>Weather!O252</f>
        <v>0</v>
      </c>
      <c r="AZ132" s="211">
        <f>Weather!P252</f>
        <v>-4.6666666666666661</v>
      </c>
      <c r="BA132" s="211">
        <f>Economic!C132</f>
        <v>7530.1</v>
      </c>
      <c r="BB132" s="211">
        <f>Economic!D132</f>
        <v>84.1</v>
      </c>
      <c r="BC132" s="126">
        <f>Economic!E132</f>
        <v>257.125</v>
      </c>
      <c r="BD132" s="211">
        <f>Economic!F132</f>
        <v>742873.46444999997</v>
      </c>
      <c r="BE132" s="211">
        <f>Economic!G132</f>
        <v>6572.8591499999993</v>
      </c>
      <c r="BF132" s="211">
        <f>Economic!H132</f>
        <v>7517.3</v>
      </c>
      <c r="BG132" s="211">
        <f>Economic!I132</f>
        <v>83.5</v>
      </c>
      <c r="BH132" s="211">
        <v>131</v>
      </c>
      <c r="BI132" s="211">
        <v>0</v>
      </c>
      <c r="BJ132" s="211">
        <v>0</v>
      </c>
      <c r="BK132" s="211">
        <v>0</v>
      </c>
      <c r="BL132" s="211">
        <v>0</v>
      </c>
      <c r="BM132" s="211">
        <v>0</v>
      </c>
      <c r="BN132" s="211">
        <v>0</v>
      </c>
      <c r="BO132" s="211">
        <v>0</v>
      </c>
      <c r="BP132" s="211">
        <v>0</v>
      </c>
      <c r="BQ132" s="211">
        <v>0</v>
      </c>
      <c r="BR132" s="211">
        <v>0</v>
      </c>
      <c r="BS132" s="211">
        <v>1</v>
      </c>
      <c r="BT132" s="211">
        <v>0</v>
      </c>
      <c r="BU132" s="211">
        <v>0</v>
      </c>
      <c r="BV132" s="211">
        <v>1</v>
      </c>
      <c r="BW132" s="211">
        <v>1</v>
      </c>
      <c r="BX132" s="211">
        <v>0</v>
      </c>
      <c r="BY132" s="211">
        <v>0</v>
      </c>
      <c r="BZ132" s="211">
        <v>0</v>
      </c>
      <c r="CA132" s="210">
        <v>30</v>
      </c>
      <c r="CC132" s="137">
        <f t="shared" si="39"/>
        <v>1225669.1433027824</v>
      </c>
      <c r="CD132" s="137">
        <f t="shared" si="40"/>
        <v>397586.96266666672</v>
      </c>
      <c r="CE132" s="137">
        <f t="shared" si="41"/>
        <v>1070334.3677058183</v>
      </c>
      <c r="CF132" s="211">
        <v>1</v>
      </c>
    </row>
    <row r="133" spans="1:84" x14ac:dyDescent="0.2">
      <c r="A133" s="193">
        <v>43800</v>
      </c>
      <c r="B133" s="194">
        <v>2019</v>
      </c>
      <c r="C133" s="194">
        <v>12</v>
      </c>
      <c r="D133" s="192">
        <v>39300927.240000002</v>
      </c>
      <c r="E133" s="212">
        <f>VLOOKUP('Monthly Data'!$B133,CDM!$P$4:$V$15,2,FALSE)/12</f>
        <v>1862120.0190834722</v>
      </c>
      <c r="F133" s="209">
        <f t="shared" si="42"/>
        <v>41163047.259083472</v>
      </c>
      <c r="G133" s="197">
        <v>43049</v>
      </c>
      <c r="H133" s="196">
        <v>12690063.119999999</v>
      </c>
      <c r="I133" s="212">
        <f>VLOOKUP('Monthly Data'!$B133,CDM!$P$4:$V$15,3,FALSE)/12</f>
        <v>790562.97620518121</v>
      </c>
      <c r="J133" s="209">
        <f t="shared" si="43"/>
        <v>13480626.096205181</v>
      </c>
      <c r="K133" s="199">
        <v>4173</v>
      </c>
      <c r="L133" s="198">
        <v>32154352.530000001</v>
      </c>
      <c r="M133" s="212">
        <f>VLOOKUP('Monthly Data'!$B133,CDM!$P$4:$V$15,4,FALSE)/12</f>
        <v>2073521.5411745487</v>
      </c>
      <c r="N133" s="209">
        <f t="shared" si="44"/>
        <v>34227874.071174547</v>
      </c>
      <c r="O133" s="200">
        <v>78304.062810315532</v>
      </c>
      <c r="P133" s="212">
        <f>VLOOKUP('Monthly Data'!$B133,CDM!$P$21:$S$32,2,FALSE)/12</f>
        <v>3494.1118106077361</v>
      </c>
      <c r="Q133" s="209">
        <f t="shared" si="45"/>
        <v>81798.174620923266</v>
      </c>
      <c r="R133" s="202">
        <v>503</v>
      </c>
      <c r="S133" s="201">
        <v>834172.82</v>
      </c>
      <c r="T133" s="212">
        <f>VLOOKUP('Monthly Data'!$B133,CDM!$P$4:$V$15,7,FALSE)/12</f>
        <v>6357.3881033333337</v>
      </c>
      <c r="U133" s="209">
        <f t="shared" si="46"/>
        <v>840530.20810333325</v>
      </c>
      <c r="V133" s="203">
        <v>1749.8105957092798</v>
      </c>
      <c r="W133" s="212">
        <f>VLOOKUP('Monthly Data'!$B133,CDM!$P$21:$S$32,4,FALSE)/12</f>
        <v>10.633433930000001</v>
      </c>
      <c r="X133" s="209">
        <f t="shared" si="47"/>
        <v>1760.4440296392797</v>
      </c>
      <c r="Y133" s="205">
        <v>9962</v>
      </c>
      <c r="Z133" s="204">
        <v>31169.18</v>
      </c>
      <c r="AA133" s="212">
        <f>VLOOKUP('Monthly Data'!$B133,CDM!$P$4:$V$15,6,FALSE)/12</f>
        <v>0</v>
      </c>
      <c r="AB133" s="209">
        <f t="shared" si="48"/>
        <v>31169.18</v>
      </c>
      <c r="AC133" s="206">
        <v>83.26187940841865</v>
      </c>
      <c r="AD133" s="212">
        <f>VLOOKUP('Monthly Data'!$B133,CDM!$P$21:$S$32,3,FALSE)/12</f>
        <v>0</v>
      </c>
      <c r="AE133" s="209">
        <f t="shared" si="49"/>
        <v>83.26187940841865</v>
      </c>
      <c r="AF133" s="213">
        <v>356</v>
      </c>
      <c r="AG133" s="208">
        <v>93722</v>
      </c>
      <c r="AH133" s="207">
        <v>293</v>
      </c>
      <c r="AI133" s="211">
        <f>Weather!C253</f>
        <v>735.69999999999993</v>
      </c>
      <c r="AJ133" s="211">
        <f>Weather!D253</f>
        <v>0</v>
      </c>
      <c r="AK133" s="211">
        <f>Weather!E253</f>
        <v>28</v>
      </c>
      <c r="AL133" s="211">
        <f>Weather!F253</f>
        <v>250.5</v>
      </c>
      <c r="AM133" s="211">
        <f t="shared" si="35"/>
        <v>541254.48999999987</v>
      </c>
      <c r="AN133" s="126">
        <f t="shared" si="36"/>
        <v>0</v>
      </c>
      <c r="AO133" s="211">
        <f>Weather!G253</f>
        <v>745.7</v>
      </c>
      <c r="AP133" s="211">
        <f>Weather!H253</f>
        <v>0</v>
      </c>
      <c r="AQ133" s="211">
        <f t="shared" si="37"/>
        <v>556068.49000000011</v>
      </c>
      <c r="AR133" s="211">
        <f t="shared" si="38"/>
        <v>0</v>
      </c>
      <c r="AS133" s="211">
        <f>Weather!I253</f>
        <v>559.70000000000005</v>
      </c>
      <c r="AT133" s="211">
        <f>Weather!J253</f>
        <v>0</v>
      </c>
      <c r="AU133" s="211">
        <f>Weather!K253</f>
        <v>621.69999999999993</v>
      </c>
      <c r="AV133" s="211">
        <f>Weather!L253</f>
        <v>0</v>
      </c>
      <c r="AW133" s="211">
        <f>Weather!M253</f>
        <v>683.7</v>
      </c>
      <c r="AX133" s="211">
        <f>Weather!N253</f>
        <v>0</v>
      </c>
      <c r="AY133" s="211">
        <f>Weather!O253</f>
        <v>0</v>
      </c>
      <c r="AZ133" s="211">
        <f>Weather!P253</f>
        <v>-8.0548387096774192</v>
      </c>
      <c r="BA133" s="211">
        <f>Economic!C133</f>
        <v>7535.2</v>
      </c>
      <c r="BB133" s="211">
        <f>Economic!D133</f>
        <v>85</v>
      </c>
      <c r="BC133" s="126">
        <f>Economic!E133</f>
        <v>257.125</v>
      </c>
      <c r="BD133" s="211">
        <f>Economic!F133</f>
        <v>742873.46444999997</v>
      </c>
      <c r="BE133" s="211">
        <f>Economic!G133</f>
        <v>6572.8591499999993</v>
      </c>
      <c r="BF133" s="211">
        <f>Economic!H133</f>
        <v>7525</v>
      </c>
      <c r="BG133" s="211">
        <f>Economic!I133</f>
        <v>84.6</v>
      </c>
      <c r="BH133" s="211">
        <v>132</v>
      </c>
      <c r="BI133" s="211">
        <v>0</v>
      </c>
      <c r="BJ133" s="211">
        <v>0</v>
      </c>
      <c r="BK133" s="211">
        <v>0</v>
      </c>
      <c r="BL133" s="211">
        <v>0</v>
      </c>
      <c r="BM133" s="211">
        <v>0</v>
      </c>
      <c r="BN133" s="211">
        <v>0</v>
      </c>
      <c r="BO133" s="211">
        <v>0</v>
      </c>
      <c r="BP133" s="211">
        <v>0</v>
      </c>
      <c r="BQ133" s="211">
        <v>0</v>
      </c>
      <c r="BR133" s="211">
        <v>0</v>
      </c>
      <c r="BS133" s="211">
        <v>0</v>
      </c>
      <c r="BT133" s="211">
        <v>1</v>
      </c>
      <c r="BU133" s="211">
        <v>0</v>
      </c>
      <c r="BV133" s="211">
        <v>0</v>
      </c>
      <c r="BW133" s="211">
        <v>0</v>
      </c>
      <c r="BX133" s="211">
        <v>0</v>
      </c>
      <c r="BY133" s="211">
        <v>0</v>
      </c>
      <c r="BZ133" s="211">
        <v>0</v>
      </c>
      <c r="CA133" s="210">
        <v>31</v>
      </c>
      <c r="CC133" s="137">
        <f t="shared" si="39"/>
        <v>1327840.234163983</v>
      </c>
      <c r="CD133" s="137">
        <f t="shared" si="40"/>
        <v>409356.87483870966</v>
      </c>
      <c r="CE133" s="137">
        <f t="shared" si="41"/>
        <v>1104124.9700378885</v>
      </c>
      <c r="CF133" s="211">
        <v>1</v>
      </c>
    </row>
  </sheetData>
  <pageMargins left="0.75" right="0.75" top="1" bottom="1" header="0.5" footer="0.5"/>
  <pageSetup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3F3D6-9DA6-4386-9ABB-F8B2CA2B6EBA}">
  <sheetPr codeName="Sheet11"/>
  <dimension ref="A1:V159"/>
  <sheetViews>
    <sheetView topLeftCell="H1" workbookViewId="0">
      <selection activeCell="U159" sqref="U159"/>
    </sheetView>
  </sheetViews>
  <sheetFormatPr defaultRowHeight="12.75" x14ac:dyDescent="0.2"/>
  <cols>
    <col min="1" max="1" width="9.33203125" style="53"/>
    <col min="4" max="4" width="19.5" style="33" bestFit="1" customWidth="1"/>
    <col min="11" max="11" width="10.83203125" bestFit="1" customWidth="1"/>
    <col min="15" max="15" width="11.1640625" bestFit="1" customWidth="1"/>
    <col min="17" max="17" width="14.1640625" bestFit="1" customWidth="1"/>
    <col min="18" max="18" width="13.83203125" bestFit="1" customWidth="1"/>
    <col min="21" max="21" width="14.83203125" bestFit="1" customWidth="1"/>
  </cols>
  <sheetData>
    <row r="1" spans="1:19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Data'!J1</f>
        <v>GS_lt_50_NoCDM</v>
      </c>
      <c r="E1" t="str">
        <f>'Monthly Data'!BH1</f>
        <v>Trend</v>
      </c>
      <c r="F1" t="str">
        <f>'Monthly Data'!BB1</f>
        <v>GSFTEs</v>
      </c>
      <c r="G1" t="str">
        <f>'Monthly Data'!CA1</f>
        <v>MonthDays</v>
      </c>
      <c r="H1" t="str">
        <f>'Monthly Data'!AJ1</f>
        <v>CDD</v>
      </c>
      <c r="I1" t="str">
        <f>'Monthly Data'!AS1</f>
        <v>HDD10</v>
      </c>
      <c r="K1" t="s">
        <v>83</v>
      </c>
      <c r="L1" t="str">
        <f>E1</f>
        <v>Trend</v>
      </c>
      <c r="M1" t="str">
        <f>F1</f>
        <v>GSFTEs</v>
      </c>
      <c r="N1" t="str">
        <f>G1</f>
        <v>MonthDays</v>
      </c>
      <c r="O1" t="str">
        <f t="shared" ref="O1:P1" si="0">H1</f>
        <v>CDD</v>
      </c>
      <c r="P1" t="str">
        <f t="shared" si="0"/>
        <v>HDD10</v>
      </c>
      <c r="Q1" t="s">
        <v>97</v>
      </c>
      <c r="R1" t="s">
        <v>98</v>
      </c>
      <c r="S1" t="s">
        <v>99</v>
      </c>
    </row>
    <row r="2" spans="1:19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Data'!J2</f>
        <v>16505661.651803311</v>
      </c>
      <c r="E2">
        <f>'Monthly Data'!BH2</f>
        <v>1</v>
      </c>
      <c r="F2">
        <f>'Monthly Data'!BB2</f>
        <v>83.9</v>
      </c>
      <c r="G2">
        <f>'Monthly Data'!CA2</f>
        <v>31</v>
      </c>
      <c r="H2">
        <f>'Monthly Data'!AJ2</f>
        <v>0</v>
      </c>
      <c r="I2">
        <f>'Monthly Data'!AS2</f>
        <v>798.69999999999993</v>
      </c>
      <c r="K2">
        <f>'GS&lt;50 OLS'!$B$5</f>
        <v>-4914232.5996199297</v>
      </c>
      <c r="L2">
        <f>E2*'GS&lt;50 OLS'!$B$6</f>
        <v>-3448.3839296480301</v>
      </c>
      <c r="M2">
        <f>F2*'GS&lt;50 OLS'!$B$7</f>
        <v>4331655.0299368035</v>
      </c>
      <c r="N2">
        <f>G2*'GS&lt;50 OLS'!$B$8</f>
        <v>11515708.536174906</v>
      </c>
      <c r="O2">
        <f>H2*'GS&lt;50 OLS'!$B$9</f>
        <v>0</v>
      </c>
      <c r="P2">
        <f>I2*'GS&lt;50 OLS'!$B$10</f>
        <v>4663681.8882672749</v>
      </c>
      <c r="Q2" s="32">
        <f t="shared" ref="Q2:Q33" si="1">SUM(K2:P2)</f>
        <v>15593364.470829407</v>
      </c>
      <c r="R2" s="33">
        <f t="shared" ref="R2:R33" si="2">Q2-D2</f>
        <v>-912297.18097390421</v>
      </c>
      <c r="S2" s="54">
        <f t="shared" ref="S2:S33" si="3">ABS(R2/D2)</f>
        <v>5.5271772814647027E-2</v>
      </c>
    </row>
    <row r="3" spans="1:19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Data'!J3</f>
        <v>12173140.692870561</v>
      </c>
      <c r="E3">
        <f>'Monthly Data'!BH3</f>
        <v>2</v>
      </c>
      <c r="F3">
        <f>'Monthly Data'!BB3</f>
        <v>81.900000000000006</v>
      </c>
      <c r="G3">
        <f>'Monthly Data'!CA3</f>
        <v>28</v>
      </c>
      <c r="H3">
        <f>'Monthly Data'!AJ3</f>
        <v>0</v>
      </c>
      <c r="I3">
        <f>'Monthly Data'!AS3</f>
        <v>566.30000000000007</v>
      </c>
      <c r="K3">
        <f>'GS&lt;50 OLS'!$B$5</f>
        <v>-4914232.5996199297</v>
      </c>
      <c r="L3">
        <f>E3*'GS&lt;50 OLS'!$B$6</f>
        <v>-6896.7678592960601</v>
      </c>
      <c r="M3">
        <f>F3*'GS&lt;50 OLS'!$B$7</f>
        <v>4228397.4606892038</v>
      </c>
      <c r="N3">
        <f>G3*'GS&lt;50 OLS'!$B$8</f>
        <v>10401285.129448304</v>
      </c>
      <c r="O3">
        <f>H3*'GS&lt;50 OLS'!$B$9</f>
        <v>0</v>
      </c>
      <c r="P3">
        <f>I3*'GS&lt;50 OLS'!$B$10</f>
        <v>3306677.1670536604</v>
      </c>
      <c r="Q3" s="32">
        <f t="shared" si="1"/>
        <v>13015230.389711943</v>
      </c>
      <c r="R3" s="33">
        <f t="shared" si="2"/>
        <v>842089.69684138149</v>
      </c>
      <c r="S3" s="54">
        <f t="shared" si="3"/>
        <v>6.9176042410695859E-2</v>
      </c>
    </row>
    <row r="4" spans="1:19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Data'!J4</f>
        <v>14456579.960224291</v>
      </c>
      <c r="E4">
        <f>'Monthly Data'!BH4</f>
        <v>3</v>
      </c>
      <c r="F4">
        <f>'Monthly Data'!BB4</f>
        <v>81.099999999999994</v>
      </c>
      <c r="G4">
        <f>'Monthly Data'!CA4</f>
        <v>31</v>
      </c>
      <c r="H4">
        <f>'Monthly Data'!AJ4</f>
        <v>0</v>
      </c>
      <c r="I4">
        <f>'Monthly Data'!AS4</f>
        <v>448.1</v>
      </c>
      <c r="K4">
        <f>'GS&lt;50 OLS'!$B$5</f>
        <v>-4914232.5996199297</v>
      </c>
      <c r="L4">
        <f>E4*'GS&lt;50 OLS'!$B$6</f>
        <v>-10345.151788944091</v>
      </c>
      <c r="M4">
        <f>F4*'GS&lt;50 OLS'!$B$7</f>
        <v>4187094.4329901636</v>
      </c>
      <c r="N4">
        <f>G4*'GS&lt;50 OLS'!$B$8</f>
        <v>11515708.536174906</v>
      </c>
      <c r="O4">
        <f>H4*'GS&lt;50 OLS'!$B$9</f>
        <v>0</v>
      </c>
      <c r="P4">
        <f>I4*'GS&lt;50 OLS'!$B$10</f>
        <v>2616496.6246808139</v>
      </c>
      <c r="Q4" s="32">
        <f t="shared" si="1"/>
        <v>13394721.84243701</v>
      </c>
      <c r="R4" s="33">
        <f t="shared" si="2"/>
        <v>-1061858.1177872811</v>
      </c>
      <c r="S4" s="54">
        <f t="shared" si="3"/>
        <v>7.3451543913489098E-2</v>
      </c>
    </row>
    <row r="5" spans="1:19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Data'!J5</f>
        <v>10500951.52001169</v>
      </c>
      <c r="E5">
        <f>'Monthly Data'!BH5</f>
        <v>4</v>
      </c>
      <c r="F5">
        <f>'Monthly Data'!BB5</f>
        <v>79.8</v>
      </c>
      <c r="G5">
        <f>'Monthly Data'!CA5</f>
        <v>30</v>
      </c>
      <c r="H5">
        <f>'Monthly Data'!AJ5</f>
        <v>0</v>
      </c>
      <c r="I5">
        <f>'Monthly Data'!AS5</f>
        <v>198.20000000000005</v>
      </c>
      <c r="K5">
        <f>'GS&lt;50 OLS'!$B$5</f>
        <v>-4914232.5996199297</v>
      </c>
      <c r="L5">
        <f>E5*'GS&lt;50 OLS'!$B$6</f>
        <v>-13793.53571859212</v>
      </c>
      <c r="M5">
        <f>F5*'GS&lt;50 OLS'!$B$7</f>
        <v>4119977.0129792239</v>
      </c>
      <c r="N5">
        <f>G5*'GS&lt;50 OLS'!$B$8</f>
        <v>11144234.06726604</v>
      </c>
      <c r="O5">
        <f>H5*'GS&lt;50 OLS'!$B$9</f>
        <v>0</v>
      </c>
      <c r="P5">
        <f>I5*'GS&lt;50 OLS'!$B$10</f>
        <v>1157307.8130143662</v>
      </c>
      <c r="Q5" s="32">
        <f t="shared" si="1"/>
        <v>11493492.757921107</v>
      </c>
      <c r="R5" s="33">
        <f t="shared" si="2"/>
        <v>992541.2379094176</v>
      </c>
      <c r="S5" s="54">
        <f t="shared" si="3"/>
        <v>9.4519171526306858E-2</v>
      </c>
    </row>
    <row r="6" spans="1:19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Data'!J6</f>
        <v>11512634.861346183</v>
      </c>
      <c r="E6">
        <f>'Monthly Data'!BH6</f>
        <v>5</v>
      </c>
      <c r="F6">
        <f>'Monthly Data'!BB6</f>
        <v>81</v>
      </c>
      <c r="G6">
        <f>'Monthly Data'!CA6</f>
        <v>31</v>
      </c>
      <c r="H6">
        <f>'Monthly Data'!AJ6</f>
        <v>0.6</v>
      </c>
      <c r="I6">
        <f>'Monthly Data'!AS6</f>
        <v>51.300000000000004</v>
      </c>
      <c r="K6">
        <f>'GS&lt;50 OLS'!$B$5</f>
        <v>-4914232.5996199297</v>
      </c>
      <c r="L6">
        <f>E6*'GS&lt;50 OLS'!$B$6</f>
        <v>-17241.919648240149</v>
      </c>
      <c r="M6">
        <f>F6*'GS&lt;50 OLS'!$B$7</f>
        <v>4181931.5545277838</v>
      </c>
      <c r="N6">
        <f>G6*'GS&lt;50 OLS'!$B$8</f>
        <v>11515708.536174906</v>
      </c>
      <c r="O6">
        <f>H6*'GS&lt;50 OLS'!$B$9</f>
        <v>10642.21776669264</v>
      </c>
      <c r="P6">
        <f>I6*'GS&lt;50 OLS'!$B$10</f>
        <v>299545.36229887471</v>
      </c>
      <c r="Q6" s="32">
        <f t="shared" si="1"/>
        <v>11076353.151500087</v>
      </c>
      <c r="R6" s="33">
        <f t="shared" si="2"/>
        <v>-436281.70984609611</v>
      </c>
      <c r="S6" s="54">
        <f t="shared" si="3"/>
        <v>3.7895904378146959E-2</v>
      </c>
    </row>
    <row r="7" spans="1:19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Data'!J7</f>
        <v>12030576.64000044</v>
      </c>
      <c r="E7">
        <f>'Monthly Data'!BH7</f>
        <v>6</v>
      </c>
      <c r="F7">
        <f>'Monthly Data'!BB7</f>
        <v>81.099999999999994</v>
      </c>
      <c r="G7">
        <f>'Monthly Data'!CA7</f>
        <v>30</v>
      </c>
      <c r="H7">
        <f>'Monthly Data'!AJ7</f>
        <v>35.799999999999997</v>
      </c>
      <c r="I7">
        <f>'Monthly Data'!AS7</f>
        <v>5.7000000000000011</v>
      </c>
      <c r="K7">
        <f>'GS&lt;50 OLS'!$B$5</f>
        <v>-4914232.5996199297</v>
      </c>
      <c r="L7">
        <f>E7*'GS&lt;50 OLS'!$B$6</f>
        <v>-20690.303577888182</v>
      </c>
      <c r="M7">
        <f>F7*'GS&lt;50 OLS'!$B$7</f>
        <v>4187094.4329901636</v>
      </c>
      <c r="N7">
        <f>G7*'GS&lt;50 OLS'!$B$8</f>
        <v>11144234.06726604</v>
      </c>
      <c r="O7">
        <f>H7*'GS&lt;50 OLS'!$B$9</f>
        <v>634985.66007932753</v>
      </c>
      <c r="P7">
        <f>I7*'GS&lt;50 OLS'!$B$10</f>
        <v>33282.818033208307</v>
      </c>
      <c r="Q7" s="32">
        <f t="shared" si="1"/>
        <v>11064674.075170923</v>
      </c>
      <c r="R7" s="33">
        <f t="shared" si="2"/>
        <v>-965902.56482951716</v>
      </c>
      <c r="S7" s="54">
        <f t="shared" si="3"/>
        <v>8.0287304069697682E-2</v>
      </c>
    </row>
    <row r="8" spans="1:19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Data'!J8</f>
        <v>10337242.980438421</v>
      </c>
      <c r="E8">
        <f>'Monthly Data'!BH8</f>
        <v>7</v>
      </c>
      <c r="F8">
        <f>'Monthly Data'!BB8</f>
        <v>81.099999999999994</v>
      </c>
      <c r="G8">
        <f>'Monthly Data'!CA8</f>
        <v>31</v>
      </c>
      <c r="H8">
        <f>'Monthly Data'!AJ8</f>
        <v>8.8000000000000007</v>
      </c>
      <c r="I8">
        <f>'Monthly Data'!AS8</f>
        <v>0</v>
      </c>
      <c r="K8">
        <f>'GS&lt;50 OLS'!$B$5</f>
        <v>-4914232.5996199297</v>
      </c>
      <c r="L8">
        <f>E8*'GS&lt;50 OLS'!$B$6</f>
        <v>-24138.687507536211</v>
      </c>
      <c r="M8">
        <f>F8*'GS&lt;50 OLS'!$B$7</f>
        <v>4187094.4329901636</v>
      </c>
      <c r="N8">
        <f>G8*'GS&lt;50 OLS'!$B$8</f>
        <v>11515708.536174906</v>
      </c>
      <c r="O8">
        <f>H8*'GS&lt;50 OLS'!$B$9</f>
        <v>156085.86057815875</v>
      </c>
      <c r="P8">
        <f>I8*'GS&lt;50 OLS'!$B$10</f>
        <v>0</v>
      </c>
      <c r="Q8" s="32">
        <f t="shared" si="1"/>
        <v>10920517.542615762</v>
      </c>
      <c r="R8" s="33">
        <f t="shared" si="2"/>
        <v>583274.56217734143</v>
      </c>
      <c r="S8" s="54">
        <f t="shared" si="3"/>
        <v>5.6424576967098024E-2</v>
      </c>
    </row>
    <row r="9" spans="1:19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Data'!J9</f>
        <v>11588322.567869706</v>
      </c>
      <c r="E9">
        <f>'Monthly Data'!BH9</f>
        <v>8</v>
      </c>
      <c r="F9">
        <f>'Monthly Data'!BB9</f>
        <v>80.5</v>
      </c>
      <c r="G9">
        <f>'Monthly Data'!CA9</f>
        <v>31</v>
      </c>
      <c r="H9">
        <f>'Monthly Data'!AJ9</f>
        <v>34</v>
      </c>
      <c r="I9">
        <f>'Monthly Data'!AS9</f>
        <v>0</v>
      </c>
      <c r="K9">
        <f>'GS&lt;50 OLS'!$B$5</f>
        <v>-4914232.5996199297</v>
      </c>
      <c r="L9">
        <f>E9*'GS&lt;50 OLS'!$B$6</f>
        <v>-27587.07143718424</v>
      </c>
      <c r="M9">
        <f>F9*'GS&lt;50 OLS'!$B$7</f>
        <v>4156117.1622158838</v>
      </c>
      <c r="N9">
        <f>G9*'GS&lt;50 OLS'!$B$8</f>
        <v>11515708.536174906</v>
      </c>
      <c r="O9">
        <f>H9*'GS&lt;50 OLS'!$B$9</f>
        <v>603059.00677924964</v>
      </c>
      <c r="P9">
        <f>I9*'GS&lt;50 OLS'!$B$10</f>
        <v>0</v>
      </c>
      <c r="Q9" s="32">
        <f t="shared" si="1"/>
        <v>11333065.034112927</v>
      </c>
      <c r="R9" s="33">
        <f t="shared" si="2"/>
        <v>-255257.53375677951</v>
      </c>
      <c r="S9" s="54">
        <f t="shared" si="3"/>
        <v>2.2027133975759165E-2</v>
      </c>
    </row>
    <row r="10" spans="1:19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Data'!J10</f>
        <v>9973423.0140061881</v>
      </c>
      <c r="E10">
        <f>'Monthly Data'!BH10</f>
        <v>9</v>
      </c>
      <c r="F10">
        <f>'Monthly Data'!BB10</f>
        <v>79.2</v>
      </c>
      <c r="G10">
        <f>'Monthly Data'!CA10</f>
        <v>30</v>
      </c>
      <c r="H10">
        <f>'Monthly Data'!AJ10</f>
        <v>6.8000000000000007</v>
      </c>
      <c r="I10">
        <f>'Monthly Data'!AS10</f>
        <v>12.3</v>
      </c>
      <c r="K10">
        <f>'GS&lt;50 OLS'!$B$5</f>
        <v>-4914232.5996199297</v>
      </c>
      <c r="L10">
        <f>E10*'GS&lt;50 OLS'!$B$6</f>
        <v>-31035.45536683227</v>
      </c>
      <c r="M10">
        <f>F10*'GS&lt;50 OLS'!$B$7</f>
        <v>4088999.7422049446</v>
      </c>
      <c r="N10">
        <f>G10*'GS&lt;50 OLS'!$B$8</f>
        <v>11144234.06726604</v>
      </c>
      <c r="O10">
        <f>H10*'GS&lt;50 OLS'!$B$9</f>
        <v>120611.80135584994</v>
      </c>
      <c r="P10">
        <f>I10*'GS&lt;50 OLS'!$B$10</f>
        <v>71820.817861133706</v>
      </c>
      <c r="Q10" s="32">
        <f t="shared" si="1"/>
        <v>10480398.373701205</v>
      </c>
      <c r="R10" s="33">
        <f t="shared" si="2"/>
        <v>506975.35969501734</v>
      </c>
      <c r="S10" s="54">
        <f t="shared" si="3"/>
        <v>5.0832633789125947E-2</v>
      </c>
    </row>
    <row r="11" spans="1:19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Data'!J11</f>
        <v>11722419.92169649</v>
      </c>
      <c r="E11">
        <f>'Monthly Data'!BH11</f>
        <v>10</v>
      </c>
      <c r="F11">
        <f>'Monthly Data'!BB11</f>
        <v>78.7</v>
      </c>
      <c r="G11">
        <f>'Monthly Data'!CA11</f>
        <v>31</v>
      </c>
      <c r="H11">
        <f>'Monthly Data'!AJ11</f>
        <v>0</v>
      </c>
      <c r="I11">
        <f>'Monthly Data'!AS11</f>
        <v>171.6</v>
      </c>
      <c r="K11">
        <f>'GS&lt;50 OLS'!$B$5</f>
        <v>-4914232.5996199297</v>
      </c>
      <c r="L11">
        <f>E11*'GS&lt;50 OLS'!$B$6</f>
        <v>-34483.839296480299</v>
      </c>
      <c r="M11">
        <f>F11*'GS&lt;50 OLS'!$B$7</f>
        <v>4063185.3498930447</v>
      </c>
      <c r="N11">
        <f>G11*'GS&lt;50 OLS'!$B$8</f>
        <v>11515708.536174906</v>
      </c>
      <c r="O11">
        <f>H11*'GS&lt;50 OLS'!$B$9</f>
        <v>0</v>
      </c>
      <c r="P11">
        <f>I11*'GS&lt;50 OLS'!$B$10</f>
        <v>1001987.9955260603</v>
      </c>
      <c r="Q11" s="32">
        <f t="shared" si="1"/>
        <v>11632165.442677602</v>
      </c>
      <c r="R11" s="33">
        <f t="shared" si="2"/>
        <v>-90254.479018887505</v>
      </c>
      <c r="S11" s="54">
        <f t="shared" si="3"/>
        <v>7.6993043775747724E-3</v>
      </c>
    </row>
    <row r="12" spans="1:19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Data'!J12</f>
        <v>9938161.3173134234</v>
      </c>
      <c r="E12">
        <f>'Monthly Data'!BH12</f>
        <v>11</v>
      </c>
      <c r="F12">
        <f>'Monthly Data'!BB12</f>
        <v>77.8</v>
      </c>
      <c r="G12">
        <f>'Monthly Data'!CA12</f>
        <v>30</v>
      </c>
      <c r="H12">
        <f>'Monthly Data'!AJ12</f>
        <v>0</v>
      </c>
      <c r="I12">
        <f>'Monthly Data'!AS12</f>
        <v>213.29999999999998</v>
      </c>
      <c r="K12">
        <f>'GS&lt;50 OLS'!$B$5</f>
        <v>-4914232.5996199297</v>
      </c>
      <c r="L12">
        <f>E12*'GS&lt;50 OLS'!$B$6</f>
        <v>-37932.223226128328</v>
      </c>
      <c r="M12">
        <f>F12*'GS&lt;50 OLS'!$B$7</f>
        <v>4016719.4437316246</v>
      </c>
      <c r="N12">
        <f>G12*'GS&lt;50 OLS'!$B$8</f>
        <v>11144234.06726604</v>
      </c>
      <c r="O12">
        <f>H12*'GS&lt;50 OLS'!$B$9</f>
        <v>0</v>
      </c>
      <c r="P12">
        <f>I12*'GS&lt;50 OLS'!$B$10</f>
        <v>1245478.0853479526</v>
      </c>
      <c r="Q12" s="32">
        <f t="shared" si="1"/>
        <v>11454266.773499558</v>
      </c>
      <c r="R12" s="33">
        <f t="shared" si="2"/>
        <v>1516105.4561861344</v>
      </c>
      <c r="S12" s="54">
        <f t="shared" si="3"/>
        <v>0.15255391895731293</v>
      </c>
    </row>
    <row r="13" spans="1:19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Data'!J13</f>
        <v>13604961.667078922</v>
      </c>
      <c r="E13">
        <f>'Monthly Data'!BH13</f>
        <v>12</v>
      </c>
      <c r="F13">
        <f>'Monthly Data'!BB13</f>
        <v>77.8</v>
      </c>
      <c r="G13">
        <f>'Monthly Data'!CA13</f>
        <v>31</v>
      </c>
      <c r="H13">
        <f>'Monthly Data'!AJ13</f>
        <v>0</v>
      </c>
      <c r="I13">
        <f>'Monthly Data'!AS13</f>
        <v>578.49999999999989</v>
      </c>
      <c r="K13">
        <f>'GS&lt;50 OLS'!$B$5</f>
        <v>-4914232.5996199297</v>
      </c>
      <c r="L13">
        <f>E13*'GS&lt;50 OLS'!$B$6</f>
        <v>-41380.607155776364</v>
      </c>
      <c r="M13">
        <f>F13*'GS&lt;50 OLS'!$B$7</f>
        <v>4016719.4437316246</v>
      </c>
      <c r="N13">
        <f>G13*'GS&lt;50 OLS'!$B$8</f>
        <v>11515708.536174906</v>
      </c>
      <c r="O13">
        <f>H13*'GS&lt;50 OLS'!$B$9</f>
        <v>0</v>
      </c>
      <c r="P13">
        <f>I13*'GS&lt;50 OLS'!$B$10</f>
        <v>3377914.0758264908</v>
      </c>
      <c r="Q13" s="32">
        <f t="shared" si="1"/>
        <v>13954728.848957315</v>
      </c>
      <c r="R13" s="33">
        <f t="shared" si="2"/>
        <v>349767.18187839352</v>
      </c>
      <c r="S13" s="54">
        <f t="shared" si="3"/>
        <v>2.5708795837679925E-2</v>
      </c>
    </row>
    <row r="14" spans="1:19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Data'!J14</f>
        <v>14376590.431643624</v>
      </c>
      <c r="E14">
        <f>'Monthly Data'!BH14</f>
        <v>13</v>
      </c>
      <c r="F14">
        <f>'Monthly Data'!BB14</f>
        <v>77</v>
      </c>
      <c r="G14">
        <f>'Monthly Data'!CA14</f>
        <v>31</v>
      </c>
      <c r="H14">
        <f>'Monthly Data'!AJ14</f>
        <v>0</v>
      </c>
      <c r="I14">
        <f>'Monthly Data'!AS14</f>
        <v>630.79999999999995</v>
      </c>
      <c r="K14">
        <f>'GS&lt;50 OLS'!$B$5</f>
        <v>-4914232.5996199297</v>
      </c>
      <c r="L14">
        <f>E14*'GS&lt;50 OLS'!$B$6</f>
        <v>-44828.991085424394</v>
      </c>
      <c r="M14">
        <f>F14*'GS&lt;50 OLS'!$B$7</f>
        <v>3975416.4160325848</v>
      </c>
      <c r="N14">
        <f>G14*'GS&lt;50 OLS'!$B$8</f>
        <v>11515708.536174906</v>
      </c>
      <c r="O14">
        <f>H14*'GS&lt;50 OLS'!$B$9</f>
        <v>0</v>
      </c>
      <c r="P14">
        <f>I14*'GS&lt;50 OLS'!$B$10</f>
        <v>3683298.5290083848</v>
      </c>
      <c r="Q14" s="32">
        <f t="shared" si="1"/>
        <v>14215361.890510522</v>
      </c>
      <c r="R14" s="33">
        <f t="shared" si="2"/>
        <v>-161228.54113310203</v>
      </c>
      <c r="S14" s="54">
        <f t="shared" si="3"/>
        <v>1.1214657738195672E-2</v>
      </c>
    </row>
    <row r="15" spans="1:19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Data'!J15</f>
        <v>12942730.013512963</v>
      </c>
      <c r="E15">
        <f>'Monthly Data'!BH15</f>
        <v>14</v>
      </c>
      <c r="F15">
        <f>'Monthly Data'!BB15</f>
        <v>75.7</v>
      </c>
      <c r="G15">
        <f>'Monthly Data'!CA15</f>
        <v>28</v>
      </c>
      <c r="H15">
        <f>'Monthly Data'!AJ15</f>
        <v>0</v>
      </c>
      <c r="I15">
        <f>'Monthly Data'!AS15</f>
        <v>526.69999999999993</v>
      </c>
      <c r="K15">
        <f>'GS&lt;50 OLS'!$B$5</f>
        <v>-4914232.5996199297</v>
      </c>
      <c r="L15">
        <f>E15*'GS&lt;50 OLS'!$B$6</f>
        <v>-48277.375015072423</v>
      </c>
      <c r="M15">
        <f>F15*'GS&lt;50 OLS'!$B$7</f>
        <v>3908298.9960216451</v>
      </c>
      <c r="N15">
        <f>G15*'GS&lt;50 OLS'!$B$8</f>
        <v>10401285.129448304</v>
      </c>
      <c r="O15">
        <f>H15*'GS&lt;50 OLS'!$B$9</f>
        <v>0</v>
      </c>
      <c r="P15">
        <f>I15*'GS&lt;50 OLS'!$B$10</f>
        <v>3075449.1680861069</v>
      </c>
      <c r="Q15" s="32">
        <f t="shared" si="1"/>
        <v>12422523.318921056</v>
      </c>
      <c r="R15" s="33">
        <f t="shared" si="2"/>
        <v>-520206.69459190778</v>
      </c>
      <c r="S15" s="54">
        <f t="shared" si="3"/>
        <v>4.0192965011924202E-2</v>
      </c>
    </row>
    <row r="16" spans="1:19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Data'!J16</f>
        <v>11809189.649065601</v>
      </c>
      <c r="E16">
        <f>'Monthly Data'!BH16</f>
        <v>15</v>
      </c>
      <c r="F16">
        <f>'Monthly Data'!BB16</f>
        <v>75.5</v>
      </c>
      <c r="G16">
        <f>'Monthly Data'!CA16</f>
        <v>31</v>
      </c>
      <c r="H16">
        <f>'Monthly Data'!AJ16</f>
        <v>0</v>
      </c>
      <c r="I16">
        <f>'Monthly Data'!AS16</f>
        <v>254.89999999999995</v>
      </c>
      <c r="K16">
        <f>'GS&lt;50 OLS'!$B$5</f>
        <v>-4914232.5996199297</v>
      </c>
      <c r="L16">
        <f>E16*'GS&lt;50 OLS'!$B$6</f>
        <v>-51725.758944720452</v>
      </c>
      <c r="M16">
        <f>F16*'GS&lt;50 OLS'!$B$7</f>
        <v>3897973.2390968851</v>
      </c>
      <c r="N16">
        <f>G16*'GS&lt;50 OLS'!$B$8</f>
        <v>11515708.536174906</v>
      </c>
      <c r="O16">
        <f>H16*'GS&lt;50 OLS'!$B$9</f>
        <v>0</v>
      </c>
      <c r="P16">
        <f>I16*'GS&lt;50 OLS'!$B$10</f>
        <v>1488384.2660815429</v>
      </c>
      <c r="Q16" s="32">
        <f t="shared" si="1"/>
        <v>11936107.682788685</v>
      </c>
      <c r="R16" s="33">
        <f t="shared" si="2"/>
        <v>126918.03372308426</v>
      </c>
      <c r="S16" s="54">
        <f t="shared" si="3"/>
        <v>1.0747395671905956E-2</v>
      </c>
    </row>
    <row r="17" spans="1:19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Data'!J17</f>
        <v>9742114.065297965</v>
      </c>
      <c r="E17">
        <f>'Monthly Data'!BH17</f>
        <v>16</v>
      </c>
      <c r="F17">
        <f>'Monthly Data'!BB17</f>
        <v>76.8</v>
      </c>
      <c r="G17">
        <f>'Monthly Data'!CA17</f>
        <v>30</v>
      </c>
      <c r="H17">
        <f>'Monthly Data'!AJ17</f>
        <v>0</v>
      </c>
      <c r="I17">
        <f>'Monthly Data'!AS17</f>
        <v>107.4</v>
      </c>
      <c r="K17">
        <f>'GS&lt;50 OLS'!$B$5</f>
        <v>-4914232.5996199297</v>
      </c>
      <c r="L17">
        <f>E17*'GS&lt;50 OLS'!$B$6</f>
        <v>-55174.142874368481</v>
      </c>
      <c r="M17">
        <f>F17*'GS&lt;50 OLS'!$B$7</f>
        <v>3965090.6591078248</v>
      </c>
      <c r="N17">
        <f>G17*'GS&lt;50 OLS'!$B$8</f>
        <v>11144234.06726604</v>
      </c>
      <c r="O17">
        <f>H17*'GS&lt;50 OLS'!$B$9</f>
        <v>0</v>
      </c>
      <c r="P17">
        <f>I17*'GS&lt;50 OLS'!$B$10</f>
        <v>627118.3608362407</v>
      </c>
      <c r="Q17" s="32">
        <f t="shared" si="1"/>
        <v>10767036.344715808</v>
      </c>
      <c r="R17" s="33">
        <f t="shared" si="2"/>
        <v>1024922.2794178426</v>
      </c>
      <c r="S17" s="54">
        <f t="shared" si="3"/>
        <v>0.10520532530702771</v>
      </c>
    </row>
    <row r="18" spans="1:19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Data'!J18</f>
        <v>11214553.101461688</v>
      </c>
      <c r="E18">
        <f>'Monthly Data'!BH18</f>
        <v>17</v>
      </c>
      <c r="F18">
        <f>'Monthly Data'!BB18</f>
        <v>79.7</v>
      </c>
      <c r="G18">
        <f>'Monthly Data'!CA18</f>
        <v>31</v>
      </c>
      <c r="H18">
        <f>'Monthly Data'!AJ18</f>
        <v>33.099999999999994</v>
      </c>
      <c r="I18">
        <f>'Monthly Data'!AS18</f>
        <v>34.400000000000006</v>
      </c>
      <c r="K18">
        <f>'GS&lt;50 OLS'!$B$5</f>
        <v>-4914232.5996199297</v>
      </c>
      <c r="L18">
        <f>E18*'GS&lt;50 OLS'!$B$6</f>
        <v>-58622.52680401651</v>
      </c>
      <c r="M18">
        <f>F18*'GS&lt;50 OLS'!$B$7</f>
        <v>4114814.1345168445</v>
      </c>
      <c r="N18">
        <f>G18*'GS&lt;50 OLS'!$B$8</f>
        <v>11515708.536174906</v>
      </c>
      <c r="O18">
        <f>H18*'GS&lt;50 OLS'!$B$9</f>
        <v>587095.68012921058</v>
      </c>
      <c r="P18">
        <f>I18*'GS&lt;50 OLS'!$B$10</f>
        <v>200864.72637585364</v>
      </c>
      <c r="Q18" s="32">
        <f t="shared" si="1"/>
        <v>11445627.950772868</v>
      </c>
      <c r="R18" s="33">
        <f t="shared" si="2"/>
        <v>231074.84931118041</v>
      </c>
      <c r="S18" s="54">
        <f t="shared" si="3"/>
        <v>2.0604909283550715E-2</v>
      </c>
    </row>
    <row r="19" spans="1:19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Data'!J19</f>
        <v>10647192.427127725</v>
      </c>
      <c r="E19">
        <f>'Monthly Data'!BH19</f>
        <v>18</v>
      </c>
      <c r="F19">
        <f>'Monthly Data'!BB19</f>
        <v>82.7</v>
      </c>
      <c r="G19">
        <f>'Monthly Data'!CA19</f>
        <v>30</v>
      </c>
      <c r="H19">
        <f>'Monthly Data'!AJ19</f>
        <v>9.1</v>
      </c>
      <c r="I19">
        <f>'Monthly Data'!AS19</f>
        <v>0</v>
      </c>
      <c r="K19">
        <f>'GS&lt;50 OLS'!$B$5</f>
        <v>-4914232.5996199297</v>
      </c>
      <c r="L19">
        <f>E19*'GS&lt;50 OLS'!$B$6</f>
        <v>-62070.910733664539</v>
      </c>
      <c r="M19">
        <f>F19*'GS&lt;50 OLS'!$B$7</f>
        <v>4269700.4883882441</v>
      </c>
      <c r="N19">
        <f>G19*'GS&lt;50 OLS'!$B$8</f>
        <v>11144234.06726604</v>
      </c>
      <c r="O19">
        <f>H19*'GS&lt;50 OLS'!$B$9</f>
        <v>161406.96946150504</v>
      </c>
      <c r="P19">
        <f>I19*'GS&lt;50 OLS'!$B$10</f>
        <v>0</v>
      </c>
      <c r="Q19" s="32">
        <f t="shared" si="1"/>
        <v>10599038.014762193</v>
      </c>
      <c r="R19" s="33">
        <f t="shared" si="2"/>
        <v>-48154.412365531549</v>
      </c>
      <c r="S19" s="54">
        <f t="shared" si="3"/>
        <v>4.5227333585932082E-3</v>
      </c>
    </row>
    <row r="20" spans="1:19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Data'!J20</f>
        <v>13008010.936970579</v>
      </c>
      <c r="E20">
        <f>'Monthly Data'!BH20</f>
        <v>19</v>
      </c>
      <c r="F20">
        <f>'Monthly Data'!BB20</f>
        <v>83.8</v>
      </c>
      <c r="G20">
        <f>'Monthly Data'!CA20</f>
        <v>31</v>
      </c>
      <c r="H20">
        <f>'Monthly Data'!AJ20</f>
        <v>100.1</v>
      </c>
      <c r="I20">
        <f>'Monthly Data'!AS20</f>
        <v>0</v>
      </c>
      <c r="K20">
        <f>'GS&lt;50 OLS'!$B$5</f>
        <v>-4914232.5996199297</v>
      </c>
      <c r="L20">
        <f>E20*'GS&lt;50 OLS'!$B$6</f>
        <v>-65519.294663312568</v>
      </c>
      <c r="M20">
        <f>F20*'GS&lt;50 OLS'!$B$7</f>
        <v>4326492.1514744237</v>
      </c>
      <c r="N20">
        <f>G20*'GS&lt;50 OLS'!$B$8</f>
        <v>11515708.536174906</v>
      </c>
      <c r="O20">
        <f>H20*'GS&lt;50 OLS'!$B$9</f>
        <v>1775476.6640765555</v>
      </c>
      <c r="P20">
        <f>I20*'GS&lt;50 OLS'!$B$10</f>
        <v>0</v>
      </c>
      <c r="Q20" s="32">
        <f t="shared" si="1"/>
        <v>12637925.457442643</v>
      </c>
      <c r="R20" s="33">
        <f t="shared" si="2"/>
        <v>-370085.47952793539</v>
      </c>
      <c r="S20" s="54">
        <f t="shared" si="3"/>
        <v>2.8450581823859091E-2</v>
      </c>
    </row>
    <row r="21" spans="1:19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Data'!J21</f>
        <v>12223370.35034146</v>
      </c>
      <c r="E21">
        <f>'Monthly Data'!BH21</f>
        <v>20</v>
      </c>
      <c r="F21">
        <f>'Monthly Data'!BB21</f>
        <v>83.1</v>
      </c>
      <c r="G21">
        <f>'Monthly Data'!CA21</f>
        <v>31</v>
      </c>
      <c r="H21">
        <f>'Monthly Data'!AJ21</f>
        <v>70.700000000000017</v>
      </c>
      <c r="I21">
        <f>'Monthly Data'!AS21</f>
        <v>0</v>
      </c>
      <c r="K21">
        <f>'GS&lt;50 OLS'!$B$5</f>
        <v>-4914232.5996199297</v>
      </c>
      <c r="L21">
        <f>E21*'GS&lt;50 OLS'!$B$6</f>
        <v>-68967.678592960598</v>
      </c>
      <c r="M21">
        <f>F21*'GS&lt;50 OLS'!$B$7</f>
        <v>4290352.0022377633</v>
      </c>
      <c r="N21">
        <f>G21*'GS&lt;50 OLS'!$B$8</f>
        <v>11515708.536174906</v>
      </c>
      <c r="O21">
        <f>H21*'GS&lt;50 OLS'!$B$9</f>
        <v>1254007.9935086165</v>
      </c>
      <c r="P21">
        <f>I21*'GS&lt;50 OLS'!$B$10</f>
        <v>0</v>
      </c>
      <c r="Q21" s="32">
        <f t="shared" si="1"/>
        <v>12076868.253708396</v>
      </c>
      <c r="R21" s="33">
        <f t="shared" si="2"/>
        <v>-146502.09663306363</v>
      </c>
      <c r="S21" s="54">
        <f t="shared" si="3"/>
        <v>1.198540929662424E-2</v>
      </c>
    </row>
    <row r="22" spans="1:19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Data'!J22</f>
        <v>10644169.04096397</v>
      </c>
      <c r="E22">
        <f>'Monthly Data'!BH22</f>
        <v>21</v>
      </c>
      <c r="F22">
        <f>'Monthly Data'!BB22</f>
        <v>82.7</v>
      </c>
      <c r="G22">
        <f>'Monthly Data'!CA22</f>
        <v>30</v>
      </c>
      <c r="H22">
        <f>'Monthly Data'!AJ22</f>
        <v>8.5</v>
      </c>
      <c r="I22">
        <f>'Monthly Data'!AS22</f>
        <v>11.2</v>
      </c>
      <c r="K22">
        <f>'GS&lt;50 OLS'!$B$5</f>
        <v>-4914232.5996199297</v>
      </c>
      <c r="L22">
        <f>E22*'GS&lt;50 OLS'!$B$6</f>
        <v>-72416.062522608627</v>
      </c>
      <c r="M22">
        <f>F22*'GS&lt;50 OLS'!$B$7</f>
        <v>4269700.4883882441</v>
      </c>
      <c r="N22">
        <f>G22*'GS&lt;50 OLS'!$B$8</f>
        <v>11144234.06726604</v>
      </c>
      <c r="O22">
        <f>H22*'GS&lt;50 OLS'!$B$9</f>
        <v>150764.75169481241</v>
      </c>
      <c r="P22">
        <f>I22*'GS&lt;50 OLS'!$B$10</f>
        <v>65397.817889812795</v>
      </c>
      <c r="Q22" s="32">
        <f t="shared" si="1"/>
        <v>10643448.463096371</v>
      </c>
      <c r="R22" s="33">
        <f t="shared" si="2"/>
        <v>-720.57786759920418</v>
      </c>
      <c r="S22" s="54">
        <f t="shared" si="3"/>
        <v>6.7696958290127491E-5</v>
      </c>
    </row>
    <row r="23" spans="1:19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Data'!J23</f>
        <v>10897174.504115809</v>
      </c>
      <c r="E23">
        <f>'Monthly Data'!BH23</f>
        <v>22</v>
      </c>
      <c r="F23">
        <f>'Monthly Data'!BB23</f>
        <v>82.6</v>
      </c>
      <c r="G23">
        <f>'Monthly Data'!CA23</f>
        <v>31</v>
      </c>
      <c r="H23">
        <f>'Monthly Data'!AJ23</f>
        <v>0</v>
      </c>
      <c r="I23">
        <f>'Monthly Data'!AS23</f>
        <v>126.39999999999999</v>
      </c>
      <c r="K23">
        <f>'GS&lt;50 OLS'!$B$5</f>
        <v>-4914232.5996199297</v>
      </c>
      <c r="L23">
        <f>E23*'GS&lt;50 OLS'!$B$6</f>
        <v>-75864.446452256656</v>
      </c>
      <c r="M23">
        <f>F23*'GS&lt;50 OLS'!$B$7</f>
        <v>4264537.6099258633</v>
      </c>
      <c r="N23">
        <f>G23*'GS&lt;50 OLS'!$B$8</f>
        <v>11515708.536174906</v>
      </c>
      <c r="O23">
        <f>H23*'GS&lt;50 OLS'!$B$9</f>
        <v>0</v>
      </c>
      <c r="P23">
        <f>I23*'GS&lt;50 OLS'!$B$10</f>
        <v>738061.08761360159</v>
      </c>
      <c r="Q23" s="32">
        <f t="shared" si="1"/>
        <v>11528210.187642185</v>
      </c>
      <c r="R23" s="33">
        <f t="shared" si="2"/>
        <v>631035.68352637626</v>
      </c>
      <c r="S23" s="54">
        <f t="shared" si="3"/>
        <v>5.790819292542642E-2</v>
      </c>
    </row>
    <row r="24" spans="1:19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Data'!J24</f>
        <v>11603417.384082088</v>
      </c>
      <c r="E24">
        <f>'Monthly Data'!BH24</f>
        <v>23</v>
      </c>
      <c r="F24">
        <f>'Monthly Data'!BB24</f>
        <v>83.1</v>
      </c>
      <c r="G24">
        <f>'Monthly Data'!CA24</f>
        <v>30</v>
      </c>
      <c r="H24">
        <f>'Monthly Data'!AJ24</f>
        <v>0</v>
      </c>
      <c r="I24">
        <f>'Monthly Data'!AS24</f>
        <v>281.89999999999998</v>
      </c>
      <c r="K24">
        <f>'GS&lt;50 OLS'!$B$5</f>
        <v>-4914232.5996199297</v>
      </c>
      <c r="L24">
        <f>E24*'GS&lt;50 OLS'!$B$6</f>
        <v>-79312.830381904685</v>
      </c>
      <c r="M24">
        <f>F24*'GS&lt;50 OLS'!$B$7</f>
        <v>4290352.0022377633</v>
      </c>
      <c r="N24">
        <f>G24*'GS&lt;50 OLS'!$B$8</f>
        <v>11144234.06726604</v>
      </c>
      <c r="O24">
        <f>H24*'GS&lt;50 OLS'!$B$9</f>
        <v>0</v>
      </c>
      <c r="P24">
        <f>I24*'GS&lt;50 OLS'!$B$10</f>
        <v>1646039.719923056</v>
      </c>
      <c r="Q24" s="32">
        <f t="shared" si="1"/>
        <v>12087080.359425025</v>
      </c>
      <c r="R24" s="33">
        <f t="shared" si="2"/>
        <v>483662.97534293681</v>
      </c>
      <c r="S24" s="54">
        <f t="shared" si="3"/>
        <v>4.1682804240623116E-2</v>
      </c>
    </row>
    <row r="25" spans="1:19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Data'!J25</f>
        <v>14409237.388933923</v>
      </c>
      <c r="E25">
        <f>'Monthly Data'!BH25</f>
        <v>24</v>
      </c>
      <c r="F25">
        <f>'Monthly Data'!BB25</f>
        <v>82</v>
      </c>
      <c r="G25">
        <f>'Monthly Data'!CA25</f>
        <v>31</v>
      </c>
      <c r="H25">
        <f>'Monthly Data'!AJ25</f>
        <v>0</v>
      </c>
      <c r="I25">
        <f>'Monthly Data'!AS25</f>
        <v>556.9000000000002</v>
      </c>
      <c r="K25">
        <f>'GS&lt;50 OLS'!$B$5</f>
        <v>-4914232.5996199297</v>
      </c>
      <c r="L25">
        <f>E25*'GS&lt;50 OLS'!$B$6</f>
        <v>-82761.214311552729</v>
      </c>
      <c r="M25">
        <f>F25*'GS&lt;50 OLS'!$B$7</f>
        <v>4233560.3391515836</v>
      </c>
      <c r="N25">
        <f>G25*'GS&lt;50 OLS'!$B$8</f>
        <v>11515708.536174906</v>
      </c>
      <c r="O25">
        <f>H25*'GS&lt;50 OLS'!$B$9</f>
        <v>0</v>
      </c>
      <c r="P25">
        <f>I25*'GS&lt;50 OLS'!$B$10</f>
        <v>3251789.7127532824</v>
      </c>
      <c r="Q25" s="32">
        <f t="shared" si="1"/>
        <v>14004064.774148291</v>
      </c>
      <c r="R25" s="33">
        <f t="shared" si="2"/>
        <v>-405172.61478563212</v>
      </c>
      <c r="S25" s="54">
        <f t="shared" si="3"/>
        <v>2.8118949244100772E-2</v>
      </c>
    </row>
    <row r="26" spans="1:19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Data'!J26</f>
        <v>15534902.41548775</v>
      </c>
      <c r="E26">
        <f>'Monthly Data'!BH26</f>
        <v>25</v>
      </c>
      <c r="F26">
        <f>'Monthly Data'!BB26</f>
        <v>81.3</v>
      </c>
      <c r="G26">
        <f>'Monthly Data'!CA26</f>
        <v>31</v>
      </c>
      <c r="H26">
        <f>'Monthly Data'!AJ26</f>
        <v>0</v>
      </c>
      <c r="I26">
        <f>'Monthly Data'!AS26</f>
        <v>757.1</v>
      </c>
      <c r="K26">
        <f>'GS&lt;50 OLS'!$B$5</f>
        <v>-4914232.5996199297</v>
      </c>
      <c r="L26">
        <f>E26*'GS&lt;50 OLS'!$B$6</f>
        <v>-86209.598241200758</v>
      </c>
      <c r="M26">
        <f>F26*'GS&lt;50 OLS'!$B$7</f>
        <v>4197420.1899149241</v>
      </c>
      <c r="N26">
        <f>G26*'GS&lt;50 OLS'!$B$8</f>
        <v>11515708.536174906</v>
      </c>
      <c r="O26">
        <f>H26*'GS&lt;50 OLS'!$B$9</f>
        <v>0</v>
      </c>
      <c r="P26">
        <f>I26*'GS&lt;50 OLS'!$B$10</f>
        <v>4420775.7075336855</v>
      </c>
      <c r="Q26" s="32">
        <f t="shared" si="1"/>
        <v>15133462.235762386</v>
      </c>
      <c r="R26" s="33">
        <f t="shared" si="2"/>
        <v>-401440.17972536385</v>
      </c>
      <c r="S26" s="54">
        <f t="shared" si="3"/>
        <v>2.5841178076866589E-2</v>
      </c>
    </row>
    <row r="27" spans="1:19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Data'!J27</f>
        <v>12313373.447293675</v>
      </c>
      <c r="E27">
        <f>'Monthly Data'!BH27</f>
        <v>26</v>
      </c>
      <c r="F27">
        <f>'Monthly Data'!BB27</f>
        <v>80.400000000000006</v>
      </c>
      <c r="G27">
        <f>'Monthly Data'!CA27</f>
        <v>28</v>
      </c>
      <c r="H27">
        <f>'Monthly Data'!AJ27</f>
        <v>0</v>
      </c>
      <c r="I27">
        <f>'Monthly Data'!AS27</f>
        <v>573.20000000000005</v>
      </c>
      <c r="K27">
        <f>'GS&lt;50 OLS'!$B$5</f>
        <v>-4914232.5996199297</v>
      </c>
      <c r="L27">
        <f>E27*'GS&lt;50 OLS'!$B$6</f>
        <v>-89657.982170848787</v>
      </c>
      <c r="M27">
        <f>F27*'GS&lt;50 OLS'!$B$7</f>
        <v>4150954.2837535045</v>
      </c>
      <c r="N27">
        <f>G27*'GS&lt;50 OLS'!$B$8</f>
        <v>10401285.129448304</v>
      </c>
      <c r="O27">
        <f>H27*'GS&lt;50 OLS'!$B$9</f>
        <v>0</v>
      </c>
      <c r="P27">
        <f>I27*'GS&lt;50 OLS'!$B$10</f>
        <v>3346966.8941464913</v>
      </c>
      <c r="Q27" s="32">
        <f t="shared" si="1"/>
        <v>12895315.725557521</v>
      </c>
      <c r="R27" s="33">
        <f t="shared" si="2"/>
        <v>581942.27826384641</v>
      </c>
      <c r="S27" s="54">
        <f t="shared" si="3"/>
        <v>4.726099478382588E-2</v>
      </c>
    </row>
    <row r="28" spans="1:19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Data'!J28</f>
        <v>13809116.363420734</v>
      </c>
      <c r="E28">
        <f>'Monthly Data'!BH28</f>
        <v>27</v>
      </c>
      <c r="F28">
        <f>'Monthly Data'!BB28</f>
        <v>79.7</v>
      </c>
      <c r="G28">
        <f>'Monthly Data'!CA28</f>
        <v>31</v>
      </c>
      <c r="H28">
        <f>'Monthly Data'!AJ28</f>
        <v>0</v>
      </c>
      <c r="I28">
        <f>'Monthly Data'!AS28</f>
        <v>504.70000000000005</v>
      </c>
      <c r="K28">
        <f>'GS&lt;50 OLS'!$B$5</f>
        <v>-4914232.5996199297</v>
      </c>
      <c r="L28">
        <f>E28*'GS&lt;50 OLS'!$B$6</f>
        <v>-93106.366100496816</v>
      </c>
      <c r="M28">
        <f>F28*'GS&lt;50 OLS'!$B$7</f>
        <v>4114814.1345168445</v>
      </c>
      <c r="N28">
        <f>G28*'GS&lt;50 OLS'!$B$8</f>
        <v>11515708.536174906</v>
      </c>
      <c r="O28">
        <f>H28*'GS&lt;50 OLS'!$B$9</f>
        <v>0</v>
      </c>
      <c r="P28">
        <f>I28*'GS&lt;50 OLS'!$B$10</f>
        <v>2946989.1686596898</v>
      </c>
      <c r="Q28" s="32">
        <f t="shared" si="1"/>
        <v>13570172.873631015</v>
      </c>
      <c r="R28" s="33">
        <f t="shared" si="2"/>
        <v>-238943.48978971876</v>
      </c>
      <c r="S28" s="54">
        <f t="shared" si="3"/>
        <v>1.7303314962473726E-2</v>
      </c>
    </row>
    <row r="29" spans="1:19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Data'!J29</f>
        <v>11326331.986515308</v>
      </c>
      <c r="E29">
        <f>'Monthly Data'!BH29</f>
        <v>28</v>
      </c>
      <c r="F29">
        <f>'Monthly Data'!BB29</f>
        <v>79.7</v>
      </c>
      <c r="G29">
        <f>'Monthly Data'!CA29</f>
        <v>30</v>
      </c>
      <c r="H29">
        <f>'Monthly Data'!AJ29</f>
        <v>0</v>
      </c>
      <c r="I29">
        <f>'Monthly Data'!AS29</f>
        <v>213.00000000000006</v>
      </c>
      <c r="K29">
        <f>'GS&lt;50 OLS'!$B$5</f>
        <v>-4914232.5996199297</v>
      </c>
      <c r="L29">
        <f>E29*'GS&lt;50 OLS'!$B$6</f>
        <v>-96554.750030144845</v>
      </c>
      <c r="M29">
        <f>F29*'GS&lt;50 OLS'!$B$7</f>
        <v>4114814.1345168445</v>
      </c>
      <c r="N29">
        <f>G29*'GS&lt;50 OLS'!$B$8</f>
        <v>11144234.06726604</v>
      </c>
      <c r="O29">
        <f>H29*'GS&lt;50 OLS'!$B$9</f>
        <v>0</v>
      </c>
      <c r="P29">
        <f>I29*'GS&lt;50 OLS'!$B$10</f>
        <v>1243726.3580830474</v>
      </c>
      <c r="Q29" s="32">
        <f t="shared" si="1"/>
        <v>11491987.210215855</v>
      </c>
      <c r="R29" s="33">
        <f t="shared" si="2"/>
        <v>165655.22370054759</v>
      </c>
      <c r="S29" s="54">
        <f t="shared" si="3"/>
        <v>1.4625672627093245E-2</v>
      </c>
    </row>
    <row r="30" spans="1:19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Data'!J30</f>
        <v>10570837.687807994</v>
      </c>
      <c r="E30">
        <f>'Monthly Data'!BH30</f>
        <v>29</v>
      </c>
      <c r="F30">
        <f>'Monthly Data'!BB30</f>
        <v>80.599999999999994</v>
      </c>
      <c r="G30">
        <f>'Monthly Data'!CA30</f>
        <v>31</v>
      </c>
      <c r="H30">
        <f>'Monthly Data'!AJ30</f>
        <v>4.9000000000000004</v>
      </c>
      <c r="I30">
        <f>'Monthly Data'!AS30</f>
        <v>28.1</v>
      </c>
      <c r="K30">
        <f>'GS&lt;50 OLS'!$B$5</f>
        <v>-4914232.5996199297</v>
      </c>
      <c r="L30">
        <f>E30*'GS&lt;50 OLS'!$B$6</f>
        <v>-100003.13395979287</v>
      </c>
      <c r="M30">
        <f>F30*'GS&lt;50 OLS'!$B$7</f>
        <v>4161280.0406782636</v>
      </c>
      <c r="N30">
        <f>G30*'GS&lt;50 OLS'!$B$8</f>
        <v>11515708.536174906</v>
      </c>
      <c r="O30">
        <f>H30*'GS&lt;50 OLS'!$B$9</f>
        <v>86911.445094656578</v>
      </c>
      <c r="P30">
        <f>I30*'GS&lt;50 OLS'!$B$10</f>
        <v>164078.4538128339</v>
      </c>
      <c r="Q30" s="32">
        <f t="shared" si="1"/>
        <v>10913742.742180938</v>
      </c>
      <c r="R30" s="33">
        <f t="shared" si="2"/>
        <v>342905.05437294394</v>
      </c>
      <c r="S30" s="54">
        <f t="shared" si="3"/>
        <v>3.2438777748752846E-2</v>
      </c>
    </row>
    <row r="31" spans="1:19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Data'!J31</f>
        <v>11139418.153461859</v>
      </c>
      <c r="E31">
        <f>'Monthly Data'!BH31</f>
        <v>30</v>
      </c>
      <c r="F31">
        <f>'Monthly Data'!BB31</f>
        <v>82.1</v>
      </c>
      <c r="G31">
        <f>'Monthly Data'!CA31</f>
        <v>30</v>
      </c>
      <c r="H31">
        <f>'Monthly Data'!AJ31</f>
        <v>14.9</v>
      </c>
      <c r="I31">
        <f>'Monthly Data'!AS31</f>
        <v>9.9999999999999645E-2</v>
      </c>
      <c r="K31">
        <f>'GS&lt;50 OLS'!$B$5</f>
        <v>-4914232.5996199297</v>
      </c>
      <c r="L31">
        <f>E31*'GS&lt;50 OLS'!$B$6</f>
        <v>-103451.5178894409</v>
      </c>
      <c r="M31">
        <f>F31*'GS&lt;50 OLS'!$B$7</f>
        <v>4238723.2176139634</v>
      </c>
      <c r="N31">
        <f>G31*'GS&lt;50 OLS'!$B$8</f>
        <v>11144234.06726604</v>
      </c>
      <c r="O31">
        <f>H31*'GS&lt;50 OLS'!$B$9</f>
        <v>264281.74120620056</v>
      </c>
      <c r="P31">
        <f>I31*'GS&lt;50 OLS'!$B$10</f>
        <v>583.9090883018979</v>
      </c>
      <c r="Q31" s="32">
        <f t="shared" si="1"/>
        <v>10630138.817665135</v>
      </c>
      <c r="R31" s="33">
        <f t="shared" si="2"/>
        <v>-509279.33579672314</v>
      </c>
      <c r="S31" s="54">
        <f t="shared" si="3"/>
        <v>4.5718665802885909E-2</v>
      </c>
    </row>
    <row r="32" spans="1:19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Data'!J32</f>
        <v>12726159.870376468</v>
      </c>
      <c r="E32">
        <f>'Monthly Data'!BH32</f>
        <v>31</v>
      </c>
      <c r="F32">
        <f>'Monthly Data'!BB32</f>
        <v>83.4</v>
      </c>
      <c r="G32">
        <f>'Monthly Data'!CA32</f>
        <v>31</v>
      </c>
      <c r="H32">
        <f>'Monthly Data'!AJ32</f>
        <v>104.60000000000001</v>
      </c>
      <c r="I32">
        <f>'Monthly Data'!AS32</f>
        <v>0</v>
      </c>
      <c r="K32">
        <f>'GS&lt;50 OLS'!$B$5</f>
        <v>-4914232.5996199297</v>
      </c>
      <c r="L32">
        <f>E32*'GS&lt;50 OLS'!$B$6</f>
        <v>-106899.90181908893</v>
      </c>
      <c r="M32">
        <f>F32*'GS&lt;50 OLS'!$B$7</f>
        <v>4305840.6376249036</v>
      </c>
      <c r="N32">
        <f>G32*'GS&lt;50 OLS'!$B$8</f>
        <v>11515708.536174906</v>
      </c>
      <c r="O32">
        <f>H32*'GS&lt;50 OLS'!$B$9</f>
        <v>1855293.2973267506</v>
      </c>
      <c r="P32">
        <f>I32*'GS&lt;50 OLS'!$B$10</f>
        <v>0</v>
      </c>
      <c r="Q32" s="32">
        <f t="shared" si="1"/>
        <v>12655709.969687544</v>
      </c>
      <c r="R32" s="33">
        <f t="shared" si="2"/>
        <v>-70449.900688923895</v>
      </c>
      <c r="S32" s="54">
        <f t="shared" si="3"/>
        <v>5.5358333862294811E-3</v>
      </c>
    </row>
    <row r="33" spans="1:19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Data'!J33</f>
        <v>12209687.83561725</v>
      </c>
      <c r="E33">
        <f>'Monthly Data'!BH33</f>
        <v>32</v>
      </c>
      <c r="F33">
        <f>'Monthly Data'!BB33</f>
        <v>84.1</v>
      </c>
      <c r="G33">
        <f>'Monthly Data'!CA33</f>
        <v>31</v>
      </c>
      <c r="H33">
        <f>'Monthly Data'!AJ33</f>
        <v>49.79999999999999</v>
      </c>
      <c r="I33">
        <f>'Monthly Data'!AS33</f>
        <v>0</v>
      </c>
      <c r="K33">
        <f>'GS&lt;50 OLS'!$B$5</f>
        <v>-4914232.5996199297</v>
      </c>
      <c r="L33">
        <f>E33*'GS&lt;50 OLS'!$B$6</f>
        <v>-110348.28574873696</v>
      </c>
      <c r="M33">
        <f>F33*'GS&lt;50 OLS'!$B$7</f>
        <v>4341980.7868615631</v>
      </c>
      <c r="N33">
        <f>G33*'GS&lt;50 OLS'!$B$8</f>
        <v>11515708.536174906</v>
      </c>
      <c r="O33">
        <f>H33*'GS&lt;50 OLS'!$B$9</f>
        <v>883304.07463548903</v>
      </c>
      <c r="P33">
        <f>I33*'GS&lt;50 OLS'!$B$10</f>
        <v>0</v>
      </c>
      <c r="Q33" s="32">
        <f t="shared" si="1"/>
        <v>11716412.512303291</v>
      </c>
      <c r="R33" s="33">
        <f t="shared" si="2"/>
        <v>-493275.32331395894</v>
      </c>
      <c r="S33" s="54">
        <f t="shared" si="3"/>
        <v>4.0400322264997686E-2</v>
      </c>
    </row>
    <row r="34" spans="1:19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Data'!J34</f>
        <v>10212065.561585609</v>
      </c>
      <c r="E34">
        <f>'Monthly Data'!BH34</f>
        <v>33</v>
      </c>
      <c r="F34">
        <f>'Monthly Data'!BB34</f>
        <v>84</v>
      </c>
      <c r="G34">
        <f>'Monthly Data'!CA34</f>
        <v>30</v>
      </c>
      <c r="H34">
        <f>'Monthly Data'!AJ34</f>
        <v>16.2</v>
      </c>
      <c r="I34">
        <f>'Monthly Data'!AS34</f>
        <v>17</v>
      </c>
      <c r="K34">
        <f>'GS&lt;50 OLS'!$B$5</f>
        <v>-4914232.5996199297</v>
      </c>
      <c r="L34">
        <f>E34*'GS&lt;50 OLS'!$B$6</f>
        <v>-113796.66967838499</v>
      </c>
      <c r="M34">
        <f>F34*'GS&lt;50 OLS'!$B$7</f>
        <v>4336817.9083991833</v>
      </c>
      <c r="N34">
        <f>G34*'GS&lt;50 OLS'!$B$8</f>
        <v>11144234.06726604</v>
      </c>
      <c r="O34">
        <f>H34*'GS&lt;50 OLS'!$B$9</f>
        <v>287339.87970070128</v>
      </c>
      <c r="P34">
        <f>I34*'GS&lt;50 OLS'!$B$10</f>
        <v>99264.545011323004</v>
      </c>
      <c r="Q34" s="32">
        <f t="shared" ref="Q34:Q65" si="4">SUM(K34:P34)</f>
        <v>10839627.131078932</v>
      </c>
      <c r="R34" s="33">
        <f t="shared" ref="R34:R65" si="5">Q34-D34</f>
        <v>627561.56949332356</v>
      </c>
      <c r="S34" s="54">
        <f t="shared" ref="S34:S65" si="6">ABS(R34/D34)</f>
        <v>6.1452951482607134E-2</v>
      </c>
    </row>
    <row r="35" spans="1:19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Data'!J35</f>
        <v>10860786.089750024</v>
      </c>
      <c r="E35">
        <f>'Monthly Data'!BH35</f>
        <v>34</v>
      </c>
      <c r="F35">
        <f>'Monthly Data'!BB35</f>
        <v>84</v>
      </c>
      <c r="G35">
        <f>'Monthly Data'!CA35</f>
        <v>31</v>
      </c>
      <c r="H35">
        <f>'Monthly Data'!AJ35</f>
        <v>0.5</v>
      </c>
      <c r="I35">
        <f>'Monthly Data'!AS35</f>
        <v>110.00000000000001</v>
      </c>
      <c r="K35">
        <f>'GS&lt;50 OLS'!$B$5</f>
        <v>-4914232.5996199297</v>
      </c>
      <c r="L35">
        <f>E35*'GS&lt;50 OLS'!$B$6</f>
        <v>-117245.05360803302</v>
      </c>
      <c r="M35">
        <f>F35*'GS&lt;50 OLS'!$B$7</f>
        <v>4336817.9083991833</v>
      </c>
      <c r="N35">
        <f>G35*'GS&lt;50 OLS'!$B$8</f>
        <v>11515708.536174906</v>
      </c>
      <c r="O35">
        <f>H35*'GS&lt;50 OLS'!$B$9</f>
        <v>8868.5148055772006</v>
      </c>
      <c r="P35">
        <f>I35*'GS&lt;50 OLS'!$B$10</f>
        <v>642299.99713209004</v>
      </c>
      <c r="Q35" s="32">
        <f t="shared" si="4"/>
        <v>11472217.303283796</v>
      </c>
      <c r="R35" s="33">
        <f t="shared" si="5"/>
        <v>611431.21353377216</v>
      </c>
      <c r="S35" s="54">
        <f t="shared" si="6"/>
        <v>5.6297141706051691E-2</v>
      </c>
    </row>
    <row r="36" spans="1:19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Data'!J36</f>
        <v>10784056.569037311</v>
      </c>
      <c r="E36">
        <f>'Monthly Data'!BH36</f>
        <v>35</v>
      </c>
      <c r="F36">
        <f>'Monthly Data'!BB36</f>
        <v>83</v>
      </c>
      <c r="G36">
        <f>'Monthly Data'!CA36</f>
        <v>30</v>
      </c>
      <c r="H36">
        <f>'Monthly Data'!AJ36</f>
        <v>0</v>
      </c>
      <c r="I36">
        <f>'Monthly Data'!AS36</f>
        <v>241.39999999999995</v>
      </c>
      <c r="K36">
        <f>'GS&lt;50 OLS'!$B$5</f>
        <v>-4914232.5996199297</v>
      </c>
      <c r="L36">
        <f>E36*'GS&lt;50 OLS'!$B$6</f>
        <v>-120693.43753768105</v>
      </c>
      <c r="M36">
        <f>F36*'GS&lt;50 OLS'!$B$7</f>
        <v>4285189.1237753835</v>
      </c>
      <c r="N36">
        <f>G36*'GS&lt;50 OLS'!$B$8</f>
        <v>11144234.06726604</v>
      </c>
      <c r="O36">
        <f>H36*'GS&lt;50 OLS'!$B$9</f>
        <v>0</v>
      </c>
      <c r="P36">
        <f>I36*'GS&lt;50 OLS'!$B$10</f>
        <v>1409556.5391607864</v>
      </c>
      <c r="Q36" s="32">
        <f t="shared" si="4"/>
        <v>11804053.693044597</v>
      </c>
      <c r="R36" s="33">
        <f t="shared" si="5"/>
        <v>1019997.1240072865</v>
      </c>
      <c r="S36" s="54">
        <f t="shared" si="6"/>
        <v>9.4583806889130706E-2</v>
      </c>
    </row>
    <row r="37" spans="1:19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Data'!J37</f>
        <v>13801835.162590191</v>
      </c>
      <c r="E37">
        <f>'Monthly Data'!BH37</f>
        <v>36</v>
      </c>
      <c r="F37">
        <f>'Monthly Data'!BB37</f>
        <v>82.4</v>
      </c>
      <c r="G37">
        <f>'Monthly Data'!CA37</f>
        <v>31</v>
      </c>
      <c r="H37">
        <f>'Monthly Data'!AJ37</f>
        <v>0</v>
      </c>
      <c r="I37">
        <f>'Monthly Data'!AS37</f>
        <v>504.90000000000003</v>
      </c>
      <c r="K37">
        <f>'GS&lt;50 OLS'!$B$5</f>
        <v>-4914232.5996199297</v>
      </c>
      <c r="L37">
        <f>E37*'GS&lt;50 OLS'!$B$6</f>
        <v>-124141.82146732908</v>
      </c>
      <c r="M37">
        <f>F37*'GS&lt;50 OLS'!$B$7</f>
        <v>4254211.8530011037</v>
      </c>
      <c r="N37">
        <f>G37*'GS&lt;50 OLS'!$B$8</f>
        <v>11515708.536174906</v>
      </c>
      <c r="O37">
        <f>H37*'GS&lt;50 OLS'!$B$9</f>
        <v>0</v>
      </c>
      <c r="P37">
        <f>I37*'GS&lt;50 OLS'!$B$10</f>
        <v>2948156.9868362932</v>
      </c>
      <c r="Q37" s="32">
        <f t="shared" si="4"/>
        <v>13679702.954925045</v>
      </c>
      <c r="R37" s="33">
        <f t="shared" si="5"/>
        <v>-122132.2076651454</v>
      </c>
      <c r="S37" s="54">
        <f t="shared" si="6"/>
        <v>8.8489832132022678E-3</v>
      </c>
    </row>
    <row r="38" spans="1:19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Data'!J38</f>
        <v>13849581.205475114</v>
      </c>
      <c r="E38">
        <f>'Monthly Data'!BH38</f>
        <v>37</v>
      </c>
      <c r="F38">
        <f>'Monthly Data'!BB38</f>
        <v>80.5</v>
      </c>
      <c r="G38">
        <f>'Monthly Data'!CA38</f>
        <v>31</v>
      </c>
      <c r="H38">
        <f>'Monthly Data'!AJ38</f>
        <v>0</v>
      </c>
      <c r="I38">
        <f>'Monthly Data'!AS38</f>
        <v>613.5</v>
      </c>
      <c r="K38">
        <f>'GS&lt;50 OLS'!$B$5</f>
        <v>-4914232.5996199297</v>
      </c>
      <c r="L38">
        <f>E38*'GS&lt;50 OLS'!$B$6</f>
        <v>-127590.20539697711</v>
      </c>
      <c r="M38">
        <f>F38*'GS&lt;50 OLS'!$B$7</f>
        <v>4156117.1622158838</v>
      </c>
      <c r="N38">
        <f>G38*'GS&lt;50 OLS'!$B$8</f>
        <v>11515708.536174906</v>
      </c>
      <c r="O38">
        <f>H38*'GS&lt;50 OLS'!$B$9</f>
        <v>0</v>
      </c>
      <c r="P38">
        <f>I38*'GS&lt;50 OLS'!$B$10</f>
        <v>3582282.2567321565</v>
      </c>
      <c r="Q38" s="32">
        <f t="shared" si="4"/>
        <v>14212285.150106041</v>
      </c>
      <c r="R38" s="33">
        <f t="shared" si="5"/>
        <v>362703.94463092647</v>
      </c>
      <c r="S38" s="54">
        <f t="shared" si="6"/>
        <v>2.6188802336314675E-2</v>
      </c>
    </row>
    <row r="39" spans="1:19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Data'!J39</f>
        <v>12775993.368311312</v>
      </c>
      <c r="E39">
        <f>'Monthly Data'!BH39</f>
        <v>38</v>
      </c>
      <c r="F39">
        <f>'Monthly Data'!BB39</f>
        <v>79.8</v>
      </c>
      <c r="G39">
        <f>'Monthly Data'!CA39</f>
        <v>29</v>
      </c>
      <c r="H39">
        <f>'Monthly Data'!AJ39</f>
        <v>0</v>
      </c>
      <c r="I39">
        <f>'Monthly Data'!AS39</f>
        <v>488.2000000000001</v>
      </c>
      <c r="K39">
        <f>'GS&lt;50 OLS'!$B$5</f>
        <v>-4914232.5996199297</v>
      </c>
      <c r="L39">
        <f>E39*'GS&lt;50 OLS'!$B$6</f>
        <v>-131038.58932662514</v>
      </c>
      <c r="M39">
        <f>F39*'GS&lt;50 OLS'!$B$7</f>
        <v>4119977.0129792239</v>
      </c>
      <c r="N39">
        <f>G39*'GS&lt;50 OLS'!$B$8</f>
        <v>10772759.598357171</v>
      </c>
      <c r="O39">
        <f>H39*'GS&lt;50 OLS'!$B$9</f>
        <v>0</v>
      </c>
      <c r="P39">
        <f>I39*'GS&lt;50 OLS'!$B$10</f>
        <v>2850644.1690898766</v>
      </c>
      <c r="Q39" s="32">
        <f t="shared" si="4"/>
        <v>12698109.591479717</v>
      </c>
      <c r="R39" s="33">
        <f t="shared" si="5"/>
        <v>-77883.776831595227</v>
      </c>
      <c r="S39" s="54">
        <f t="shared" si="6"/>
        <v>6.0961034172710782E-3</v>
      </c>
    </row>
    <row r="40" spans="1:19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Data'!J40</f>
        <v>12628925.022461139</v>
      </c>
      <c r="E40">
        <f>'Monthly Data'!BH40</f>
        <v>39</v>
      </c>
      <c r="F40">
        <f>'Monthly Data'!BB40</f>
        <v>79.099999999999994</v>
      </c>
      <c r="G40">
        <f>'Monthly Data'!CA40</f>
        <v>31</v>
      </c>
      <c r="H40">
        <f>'Monthly Data'!AJ40</f>
        <v>0</v>
      </c>
      <c r="I40">
        <f>'Monthly Data'!AS40</f>
        <v>299.90000000000003</v>
      </c>
      <c r="K40">
        <f>'GS&lt;50 OLS'!$B$5</f>
        <v>-4914232.5996199297</v>
      </c>
      <c r="L40">
        <f>E40*'GS&lt;50 OLS'!$B$6</f>
        <v>-134486.97325627317</v>
      </c>
      <c r="M40">
        <f>F40*'GS&lt;50 OLS'!$B$7</f>
        <v>4083836.8637425639</v>
      </c>
      <c r="N40">
        <f>G40*'GS&lt;50 OLS'!$B$8</f>
        <v>11515708.536174906</v>
      </c>
      <c r="O40">
        <f>H40*'GS&lt;50 OLS'!$B$9</f>
        <v>0</v>
      </c>
      <c r="P40">
        <f>I40*'GS&lt;50 OLS'!$B$10</f>
        <v>1751143.3558173983</v>
      </c>
      <c r="Q40" s="32">
        <f t="shared" si="4"/>
        <v>12301969.182858666</v>
      </c>
      <c r="R40" s="33">
        <f t="shared" si="5"/>
        <v>-326955.83960247226</v>
      </c>
      <c r="S40" s="54">
        <f t="shared" si="6"/>
        <v>2.5889443402424661E-2</v>
      </c>
    </row>
    <row r="41" spans="1:19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Data'!J41</f>
        <v>11381463.885049833</v>
      </c>
      <c r="E41">
        <f>'Monthly Data'!BH41</f>
        <v>40</v>
      </c>
      <c r="F41">
        <f>'Monthly Data'!BB41</f>
        <v>80.2</v>
      </c>
      <c r="G41">
        <f>'Monthly Data'!CA41</f>
        <v>30</v>
      </c>
      <c r="H41">
        <f>'Monthly Data'!AJ41</f>
        <v>0</v>
      </c>
      <c r="I41">
        <f>'Monthly Data'!AS41</f>
        <v>181.99999999999997</v>
      </c>
      <c r="K41">
        <f>'GS&lt;50 OLS'!$B$5</f>
        <v>-4914232.5996199297</v>
      </c>
      <c r="L41">
        <f>E41*'GS&lt;50 OLS'!$B$6</f>
        <v>-137935.3571859212</v>
      </c>
      <c r="M41">
        <f>F41*'GS&lt;50 OLS'!$B$7</f>
        <v>4140628.5268287444</v>
      </c>
      <c r="N41">
        <f>G41*'GS&lt;50 OLS'!$B$8</f>
        <v>11144234.06726604</v>
      </c>
      <c r="O41">
        <f>H41*'GS&lt;50 OLS'!$B$9</f>
        <v>0</v>
      </c>
      <c r="P41">
        <f>I41*'GS&lt;50 OLS'!$B$10</f>
        <v>1062714.5407094578</v>
      </c>
      <c r="Q41" s="32">
        <f t="shared" si="4"/>
        <v>11295409.17799839</v>
      </c>
      <c r="R41" s="33">
        <f t="shared" si="5"/>
        <v>-86054.707051442936</v>
      </c>
      <c r="S41" s="54">
        <f t="shared" si="6"/>
        <v>7.5609524328834748E-3</v>
      </c>
    </row>
    <row r="42" spans="1:19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Data'!J42</f>
        <v>11290422.281059798</v>
      </c>
      <c r="E42">
        <f>'Monthly Data'!BH42</f>
        <v>41</v>
      </c>
      <c r="F42">
        <f>'Monthly Data'!BB42</f>
        <v>81.900000000000006</v>
      </c>
      <c r="G42">
        <f>'Monthly Data'!CA42</f>
        <v>31</v>
      </c>
      <c r="H42">
        <f>'Monthly Data'!AJ42</f>
        <v>11.1</v>
      </c>
      <c r="I42">
        <f>'Monthly Data'!AS42</f>
        <v>10.1</v>
      </c>
      <c r="K42">
        <f>'GS&lt;50 OLS'!$B$5</f>
        <v>-4914232.5996199297</v>
      </c>
      <c r="L42">
        <f>E42*'GS&lt;50 OLS'!$B$6</f>
        <v>-141383.74111556922</v>
      </c>
      <c r="M42">
        <f>F42*'GS&lt;50 OLS'!$B$7</f>
        <v>4228397.4606892038</v>
      </c>
      <c r="N42">
        <f>G42*'GS&lt;50 OLS'!$B$8</f>
        <v>11515708.536174906</v>
      </c>
      <c r="O42">
        <f>H42*'GS&lt;50 OLS'!$B$9</f>
        <v>196881.02868381384</v>
      </c>
      <c r="P42">
        <f>I42*'GS&lt;50 OLS'!$B$10</f>
        <v>58974.817918491899</v>
      </c>
      <c r="Q42" s="32">
        <f t="shared" si="4"/>
        <v>10944345.502730917</v>
      </c>
      <c r="R42" s="33">
        <f t="shared" si="5"/>
        <v>-346076.77832888067</v>
      </c>
      <c r="S42" s="54">
        <f t="shared" si="6"/>
        <v>3.0652243974031011E-2</v>
      </c>
    </row>
    <row r="43" spans="1:19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Data'!J43</f>
        <v>11226399.171586309</v>
      </c>
      <c r="E43">
        <f>'Monthly Data'!BH43</f>
        <v>42</v>
      </c>
      <c r="F43">
        <f>'Monthly Data'!BB43</f>
        <v>82.9</v>
      </c>
      <c r="G43">
        <f>'Monthly Data'!CA43</f>
        <v>30</v>
      </c>
      <c r="H43">
        <f>'Monthly Data'!AJ43</f>
        <v>45.5</v>
      </c>
      <c r="I43">
        <f>'Monthly Data'!AS43</f>
        <v>0</v>
      </c>
      <c r="K43">
        <f>'GS&lt;50 OLS'!$B$5</f>
        <v>-4914232.5996199297</v>
      </c>
      <c r="L43">
        <f>E43*'GS&lt;50 OLS'!$B$6</f>
        <v>-144832.12504521725</v>
      </c>
      <c r="M43">
        <f>F43*'GS&lt;50 OLS'!$B$7</f>
        <v>4280026.2453130037</v>
      </c>
      <c r="N43">
        <f>G43*'GS&lt;50 OLS'!$B$8</f>
        <v>11144234.06726604</v>
      </c>
      <c r="O43">
        <f>H43*'GS&lt;50 OLS'!$B$9</f>
        <v>807034.84730752523</v>
      </c>
      <c r="P43">
        <f>I43*'GS&lt;50 OLS'!$B$10</f>
        <v>0</v>
      </c>
      <c r="Q43" s="32">
        <f t="shared" si="4"/>
        <v>11172230.435221422</v>
      </c>
      <c r="R43" s="33">
        <f t="shared" si="5"/>
        <v>-54168.736364886165</v>
      </c>
      <c r="S43" s="54">
        <f t="shared" si="6"/>
        <v>4.825121175272804E-3</v>
      </c>
    </row>
    <row r="44" spans="1:19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Data'!J44</f>
        <v>11843448.09544499</v>
      </c>
      <c r="E44">
        <f>'Monthly Data'!BH44</f>
        <v>43</v>
      </c>
      <c r="F44">
        <f>'Monthly Data'!BB44</f>
        <v>83</v>
      </c>
      <c r="G44">
        <f>'Monthly Data'!CA44</f>
        <v>31</v>
      </c>
      <c r="H44">
        <f>'Monthly Data'!AJ44</f>
        <v>94.299999999999969</v>
      </c>
      <c r="I44">
        <f>'Monthly Data'!AS44</f>
        <v>0</v>
      </c>
      <c r="K44">
        <f>'GS&lt;50 OLS'!$B$5</f>
        <v>-4914232.5996199297</v>
      </c>
      <c r="L44">
        <f>E44*'GS&lt;50 OLS'!$B$6</f>
        <v>-148280.50897486528</v>
      </c>
      <c r="M44">
        <f>F44*'GS&lt;50 OLS'!$B$7</f>
        <v>4285189.1237753835</v>
      </c>
      <c r="N44">
        <f>G44*'GS&lt;50 OLS'!$B$8</f>
        <v>11515708.536174906</v>
      </c>
      <c r="O44">
        <f>H44*'GS&lt;50 OLS'!$B$9</f>
        <v>1672601.8923318596</v>
      </c>
      <c r="P44">
        <f>I44*'GS&lt;50 OLS'!$B$10</f>
        <v>0</v>
      </c>
      <c r="Q44" s="32">
        <f t="shared" si="4"/>
        <v>12410986.443687355</v>
      </c>
      <c r="R44" s="33">
        <f t="shared" si="5"/>
        <v>567538.34824236482</v>
      </c>
      <c r="S44" s="54">
        <f t="shared" si="6"/>
        <v>4.7920026639931071E-2</v>
      </c>
    </row>
    <row r="45" spans="1:19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Data'!J45</f>
        <v>11519475.563926255</v>
      </c>
      <c r="E45">
        <f>'Monthly Data'!BH45</f>
        <v>44</v>
      </c>
      <c r="F45">
        <f>'Monthly Data'!BB45</f>
        <v>81.2</v>
      </c>
      <c r="G45">
        <f>'Monthly Data'!CA45</f>
        <v>31</v>
      </c>
      <c r="H45">
        <f>'Monthly Data'!AJ45</f>
        <v>47.399999999999991</v>
      </c>
      <c r="I45">
        <f>'Monthly Data'!AS45</f>
        <v>0</v>
      </c>
      <c r="K45">
        <f>'GS&lt;50 OLS'!$B$5</f>
        <v>-4914232.5996199297</v>
      </c>
      <c r="L45">
        <f>E45*'GS&lt;50 OLS'!$B$6</f>
        <v>-151728.89290451331</v>
      </c>
      <c r="M45">
        <f>F45*'GS&lt;50 OLS'!$B$7</f>
        <v>4192257.3114525443</v>
      </c>
      <c r="N45">
        <f>G45*'GS&lt;50 OLS'!$B$8</f>
        <v>11515708.536174906</v>
      </c>
      <c r="O45">
        <f>H45*'GS&lt;50 OLS'!$B$9</f>
        <v>840735.20356871851</v>
      </c>
      <c r="P45">
        <f>I45*'GS&lt;50 OLS'!$B$10</f>
        <v>0</v>
      </c>
      <c r="Q45" s="32">
        <f t="shared" si="4"/>
        <v>11482739.558671728</v>
      </c>
      <c r="R45" s="33">
        <f t="shared" si="5"/>
        <v>-36736.005254527554</v>
      </c>
      <c r="S45" s="54">
        <f t="shared" si="6"/>
        <v>3.1890345225062131E-3</v>
      </c>
    </row>
    <row r="46" spans="1:19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Data'!J46</f>
        <v>10880365.74627059</v>
      </c>
      <c r="E46">
        <f>'Monthly Data'!BH46</f>
        <v>45</v>
      </c>
      <c r="F46">
        <f>'Monthly Data'!BB46</f>
        <v>79.5</v>
      </c>
      <c r="G46">
        <f>'Monthly Data'!CA46</f>
        <v>30</v>
      </c>
      <c r="H46">
        <f>'Monthly Data'!AJ46</f>
        <v>11.8</v>
      </c>
      <c r="I46">
        <f>'Monthly Data'!AS46</f>
        <v>19.400000000000002</v>
      </c>
      <c r="K46">
        <f>'GS&lt;50 OLS'!$B$5</f>
        <v>-4914232.5996199297</v>
      </c>
      <c r="L46">
        <f>E46*'GS&lt;50 OLS'!$B$6</f>
        <v>-155177.27683416134</v>
      </c>
      <c r="M46">
        <f>F46*'GS&lt;50 OLS'!$B$7</f>
        <v>4104488.3775920845</v>
      </c>
      <c r="N46">
        <f>G46*'GS&lt;50 OLS'!$B$8</f>
        <v>11144234.06726604</v>
      </c>
      <c r="O46">
        <f>H46*'GS&lt;50 OLS'!$B$9</f>
        <v>209296.94941162196</v>
      </c>
      <c r="P46">
        <f>I46*'GS&lt;50 OLS'!$B$10</f>
        <v>113278.36313056861</v>
      </c>
      <c r="Q46" s="32">
        <f t="shared" si="4"/>
        <v>10501887.880946225</v>
      </c>
      <c r="R46" s="33">
        <f t="shared" si="5"/>
        <v>-378477.86532436498</v>
      </c>
      <c r="S46" s="54">
        <f t="shared" si="6"/>
        <v>3.4785399144701912E-2</v>
      </c>
    </row>
    <row r="47" spans="1:19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Data'!J47</f>
        <v>11556483.034374658</v>
      </c>
      <c r="E47">
        <f>'Monthly Data'!BH47</f>
        <v>46</v>
      </c>
      <c r="F47">
        <f>'Monthly Data'!BB47</f>
        <v>78.599999999999994</v>
      </c>
      <c r="G47">
        <f>'Monthly Data'!CA47</f>
        <v>31</v>
      </c>
      <c r="H47">
        <f>'Monthly Data'!AJ47</f>
        <v>0</v>
      </c>
      <c r="I47">
        <f>'Monthly Data'!AS47</f>
        <v>126.00000000000001</v>
      </c>
      <c r="K47">
        <f>'GS&lt;50 OLS'!$B$5</f>
        <v>-4914232.5996199297</v>
      </c>
      <c r="L47">
        <f>E47*'GS&lt;50 OLS'!$B$6</f>
        <v>-158625.66076380937</v>
      </c>
      <c r="M47">
        <f>F47*'GS&lt;50 OLS'!$B$7</f>
        <v>4058022.471430664</v>
      </c>
      <c r="N47">
        <f>G47*'GS&lt;50 OLS'!$B$8</f>
        <v>11515708.536174906</v>
      </c>
      <c r="O47">
        <f>H47*'GS&lt;50 OLS'!$B$9</f>
        <v>0</v>
      </c>
      <c r="P47">
        <f>I47*'GS&lt;50 OLS'!$B$10</f>
        <v>735725.45126039407</v>
      </c>
      <c r="Q47" s="32">
        <f t="shared" si="4"/>
        <v>11236598.198482225</v>
      </c>
      <c r="R47" s="33">
        <f t="shared" si="5"/>
        <v>-319884.8358924333</v>
      </c>
      <c r="S47" s="54">
        <f t="shared" si="6"/>
        <v>2.7680119889497406E-2</v>
      </c>
    </row>
    <row r="48" spans="1:19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Data'!J48</f>
        <v>12209599.160541633</v>
      </c>
      <c r="E48">
        <f>'Monthly Data'!BH48</f>
        <v>47</v>
      </c>
      <c r="F48">
        <f>'Monthly Data'!BB48</f>
        <v>79.7</v>
      </c>
      <c r="G48">
        <f>'Monthly Data'!CA48</f>
        <v>30</v>
      </c>
      <c r="H48">
        <f>'Monthly Data'!AJ48</f>
        <v>0</v>
      </c>
      <c r="I48">
        <f>'Monthly Data'!AS48</f>
        <v>331.40000000000003</v>
      </c>
      <c r="K48">
        <f>'GS&lt;50 OLS'!$B$5</f>
        <v>-4914232.5996199297</v>
      </c>
      <c r="L48">
        <f>E48*'GS&lt;50 OLS'!$B$6</f>
        <v>-162074.0446934574</v>
      </c>
      <c r="M48">
        <f>F48*'GS&lt;50 OLS'!$B$7</f>
        <v>4114814.1345168445</v>
      </c>
      <c r="N48">
        <f>G48*'GS&lt;50 OLS'!$B$8</f>
        <v>11144234.06726604</v>
      </c>
      <c r="O48">
        <f>H48*'GS&lt;50 OLS'!$B$9</f>
        <v>0</v>
      </c>
      <c r="P48">
        <f>I48*'GS&lt;50 OLS'!$B$10</f>
        <v>1935074.7186324969</v>
      </c>
      <c r="Q48" s="32">
        <f t="shared" si="4"/>
        <v>12117816.276101995</v>
      </c>
      <c r="R48" s="33">
        <f t="shared" si="5"/>
        <v>-91782.884439637884</v>
      </c>
      <c r="S48" s="54">
        <f t="shared" si="6"/>
        <v>7.5172725355519597E-3</v>
      </c>
    </row>
    <row r="49" spans="1:19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Data'!J49</f>
        <v>13600582.120685941</v>
      </c>
      <c r="E49">
        <f>'Monthly Data'!BH49</f>
        <v>48</v>
      </c>
      <c r="F49">
        <f>'Monthly Data'!BB49</f>
        <v>81.7</v>
      </c>
      <c r="G49">
        <f>'Monthly Data'!CA49</f>
        <v>31</v>
      </c>
      <c r="H49">
        <f>'Monthly Data'!AJ49</f>
        <v>0</v>
      </c>
      <c r="I49">
        <f>'Monthly Data'!AS49</f>
        <v>527.80000000000007</v>
      </c>
      <c r="K49">
        <f>'GS&lt;50 OLS'!$B$5</f>
        <v>-4914232.5996199297</v>
      </c>
      <c r="L49">
        <f>E49*'GS&lt;50 OLS'!$B$6</f>
        <v>-165522.42862310546</v>
      </c>
      <c r="M49">
        <f>F49*'GS&lt;50 OLS'!$B$7</f>
        <v>4218071.7037644442</v>
      </c>
      <c r="N49">
        <f>G49*'GS&lt;50 OLS'!$B$8</f>
        <v>11515708.536174906</v>
      </c>
      <c r="O49">
        <f>H49*'GS&lt;50 OLS'!$B$9</f>
        <v>0</v>
      </c>
      <c r="P49">
        <f>I49*'GS&lt;50 OLS'!$B$10</f>
        <v>3081872.1680574287</v>
      </c>
      <c r="Q49" s="32">
        <f t="shared" si="4"/>
        <v>13735897.379753744</v>
      </c>
      <c r="R49" s="33">
        <f t="shared" si="5"/>
        <v>135315.25906780362</v>
      </c>
      <c r="S49" s="54">
        <f t="shared" si="6"/>
        <v>9.9492255454268052E-3</v>
      </c>
    </row>
    <row r="50" spans="1:19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Data'!J50</f>
        <v>14752050.959102102</v>
      </c>
      <c r="E50">
        <f>'Monthly Data'!BH50</f>
        <v>49</v>
      </c>
      <c r="F50">
        <f>'Monthly Data'!BB50</f>
        <v>82.1</v>
      </c>
      <c r="G50">
        <f>'Monthly Data'!CA50</f>
        <v>31</v>
      </c>
      <c r="H50">
        <f>'Monthly Data'!AJ50</f>
        <v>0</v>
      </c>
      <c r="I50">
        <f>'Monthly Data'!AS50</f>
        <v>666.40000000000009</v>
      </c>
      <c r="K50">
        <f>'GS&lt;50 OLS'!$B$5</f>
        <v>-4914232.5996199297</v>
      </c>
      <c r="L50">
        <f>E50*'GS&lt;50 OLS'!$B$6</f>
        <v>-168970.81255275349</v>
      </c>
      <c r="M50">
        <f>F50*'GS&lt;50 OLS'!$B$7</f>
        <v>4238723.2176139634</v>
      </c>
      <c r="N50">
        <f>G50*'GS&lt;50 OLS'!$B$8</f>
        <v>11515708.536174906</v>
      </c>
      <c r="O50">
        <f>H50*'GS&lt;50 OLS'!$B$9</f>
        <v>0</v>
      </c>
      <c r="P50">
        <f>I50*'GS&lt;50 OLS'!$B$10</f>
        <v>3891170.1644438622</v>
      </c>
      <c r="Q50" s="32">
        <f t="shared" si="4"/>
        <v>14562398.506060049</v>
      </c>
      <c r="R50" s="33">
        <f t="shared" si="5"/>
        <v>-189652.45304205269</v>
      </c>
      <c r="S50" s="54">
        <f t="shared" si="6"/>
        <v>1.2856005823721482E-2</v>
      </c>
    </row>
    <row r="51" spans="1:19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Data'!J51</f>
        <v>13265262.095388774</v>
      </c>
      <c r="E51">
        <f>'Monthly Data'!BH51</f>
        <v>50</v>
      </c>
      <c r="F51">
        <f>'Monthly Data'!BB51</f>
        <v>81.7</v>
      </c>
      <c r="G51">
        <f>'Monthly Data'!CA51</f>
        <v>28</v>
      </c>
      <c r="H51">
        <f>'Monthly Data'!AJ51</f>
        <v>0</v>
      </c>
      <c r="I51">
        <f>'Monthly Data'!AS51</f>
        <v>587.19999999999993</v>
      </c>
      <c r="K51">
        <f>'GS&lt;50 OLS'!$B$5</f>
        <v>-4914232.5996199297</v>
      </c>
      <c r="L51">
        <f>E51*'GS&lt;50 OLS'!$B$6</f>
        <v>-172419.19648240152</v>
      </c>
      <c r="M51">
        <f>F51*'GS&lt;50 OLS'!$B$7</f>
        <v>4218071.7037644442</v>
      </c>
      <c r="N51">
        <f>G51*'GS&lt;50 OLS'!$B$8</f>
        <v>10401285.129448304</v>
      </c>
      <c r="O51">
        <f>H51*'GS&lt;50 OLS'!$B$9</f>
        <v>0</v>
      </c>
      <c r="P51">
        <f>I51*'GS&lt;50 OLS'!$B$10</f>
        <v>3428714.1665087566</v>
      </c>
      <c r="Q51" s="32">
        <f t="shared" si="4"/>
        <v>12961419.203619175</v>
      </c>
      <c r="R51" s="33">
        <f t="shared" si="5"/>
        <v>-303842.89176959917</v>
      </c>
      <c r="S51" s="54">
        <f t="shared" si="6"/>
        <v>2.2905155554764352E-2</v>
      </c>
    </row>
    <row r="52" spans="1:19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Data'!J52</f>
        <v>13562320.697166633</v>
      </c>
      <c r="E52">
        <f>'Monthly Data'!BH52</f>
        <v>51</v>
      </c>
      <c r="F52">
        <f>'Monthly Data'!BB52</f>
        <v>81.5</v>
      </c>
      <c r="G52">
        <f>'Monthly Data'!CA52</f>
        <v>31</v>
      </c>
      <c r="H52">
        <f>'Monthly Data'!AJ52</f>
        <v>0</v>
      </c>
      <c r="I52">
        <f>'Monthly Data'!AS52</f>
        <v>439.59999999999991</v>
      </c>
      <c r="K52">
        <f>'GS&lt;50 OLS'!$B$5</f>
        <v>-4914232.5996199297</v>
      </c>
      <c r="L52">
        <f>E52*'GS&lt;50 OLS'!$B$6</f>
        <v>-175867.58041204954</v>
      </c>
      <c r="M52">
        <f>F52*'GS&lt;50 OLS'!$B$7</f>
        <v>4207745.9468396837</v>
      </c>
      <c r="N52">
        <f>G52*'GS&lt;50 OLS'!$B$8</f>
        <v>11515708.536174906</v>
      </c>
      <c r="O52">
        <f>H52*'GS&lt;50 OLS'!$B$9</f>
        <v>0</v>
      </c>
      <c r="P52">
        <f>I52*'GS&lt;50 OLS'!$B$10</f>
        <v>2566864.3521751519</v>
      </c>
      <c r="Q52" s="32">
        <f t="shared" si="4"/>
        <v>13200218.655157762</v>
      </c>
      <c r="R52" s="33">
        <f t="shared" si="5"/>
        <v>-362102.04200887121</v>
      </c>
      <c r="S52" s="54">
        <f t="shared" si="6"/>
        <v>2.6699121049727104E-2</v>
      </c>
    </row>
    <row r="53" spans="1:19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Data'!J53</f>
        <v>12105346.419146534</v>
      </c>
      <c r="E53">
        <f>'Monthly Data'!BH53</f>
        <v>52</v>
      </c>
      <c r="F53">
        <f>'Monthly Data'!BB53</f>
        <v>82.3</v>
      </c>
      <c r="G53">
        <f>'Monthly Data'!CA53</f>
        <v>30</v>
      </c>
      <c r="H53">
        <f>'Monthly Data'!AJ53</f>
        <v>0</v>
      </c>
      <c r="I53">
        <f>'Monthly Data'!AS53</f>
        <v>270.10000000000008</v>
      </c>
      <c r="K53">
        <f>'GS&lt;50 OLS'!$B$5</f>
        <v>-4914232.5996199297</v>
      </c>
      <c r="L53">
        <f>E53*'GS&lt;50 OLS'!$B$6</f>
        <v>-179315.96434169757</v>
      </c>
      <c r="M53">
        <f>F53*'GS&lt;50 OLS'!$B$7</f>
        <v>4249048.9745387239</v>
      </c>
      <c r="N53">
        <f>G53*'GS&lt;50 OLS'!$B$8</f>
        <v>11144234.06726604</v>
      </c>
      <c r="O53">
        <f>H53*'GS&lt;50 OLS'!$B$9</f>
        <v>0</v>
      </c>
      <c r="P53">
        <f>I53*'GS&lt;50 OLS'!$B$10</f>
        <v>1577138.4475034324</v>
      </c>
      <c r="Q53" s="32">
        <f t="shared" si="4"/>
        <v>11876872.925346568</v>
      </c>
      <c r="R53" s="33">
        <f t="shared" si="5"/>
        <v>-228473.49379996583</v>
      </c>
      <c r="S53" s="54">
        <f t="shared" si="6"/>
        <v>1.8873767498185645E-2</v>
      </c>
    </row>
    <row r="54" spans="1:19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Data'!J54</f>
        <v>11460181.196232371</v>
      </c>
      <c r="E54">
        <f>'Monthly Data'!BH54</f>
        <v>53</v>
      </c>
      <c r="F54">
        <f>'Monthly Data'!BB54</f>
        <v>83.5</v>
      </c>
      <c r="G54">
        <f>'Monthly Data'!CA54</f>
        <v>31</v>
      </c>
      <c r="H54">
        <f>'Monthly Data'!AJ54</f>
        <v>3.8000000000000003</v>
      </c>
      <c r="I54">
        <f>'Monthly Data'!AS54</f>
        <v>46.7</v>
      </c>
      <c r="K54">
        <f>'GS&lt;50 OLS'!$B$5</f>
        <v>-4914232.5996199297</v>
      </c>
      <c r="L54">
        <f>E54*'GS&lt;50 OLS'!$B$6</f>
        <v>-182764.3482713456</v>
      </c>
      <c r="M54">
        <f>F54*'GS&lt;50 OLS'!$B$7</f>
        <v>4311003.5160872834</v>
      </c>
      <c r="N54">
        <f>G54*'GS&lt;50 OLS'!$B$8</f>
        <v>11515708.536174906</v>
      </c>
      <c r="O54">
        <f>H54*'GS&lt;50 OLS'!$B$9</f>
        <v>67400.712522386733</v>
      </c>
      <c r="P54">
        <f>I54*'GS&lt;50 OLS'!$B$10</f>
        <v>272685.54423698731</v>
      </c>
      <c r="Q54" s="32">
        <f t="shared" si="4"/>
        <v>11069801.36113029</v>
      </c>
      <c r="R54" s="33">
        <f t="shared" si="5"/>
        <v>-390379.8351020813</v>
      </c>
      <c r="S54" s="54">
        <f t="shared" si="6"/>
        <v>3.406401944416218E-2</v>
      </c>
    </row>
    <row r="55" spans="1:19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Data'!J55</f>
        <v>11110976.50646054</v>
      </c>
      <c r="E55">
        <f>'Monthly Data'!BH55</f>
        <v>54</v>
      </c>
      <c r="F55">
        <f>'Monthly Data'!BB55</f>
        <v>83.8</v>
      </c>
      <c r="G55">
        <f>'Monthly Data'!CA55</f>
        <v>30</v>
      </c>
      <c r="H55">
        <f>'Monthly Data'!AJ55</f>
        <v>16.8</v>
      </c>
      <c r="I55">
        <f>'Monthly Data'!AS55</f>
        <v>1.1999999999999993</v>
      </c>
      <c r="K55">
        <f>'GS&lt;50 OLS'!$B$5</f>
        <v>-4914232.5996199297</v>
      </c>
      <c r="L55">
        <f>E55*'GS&lt;50 OLS'!$B$6</f>
        <v>-186212.73220099363</v>
      </c>
      <c r="M55">
        <f>F55*'GS&lt;50 OLS'!$B$7</f>
        <v>4326492.1514744237</v>
      </c>
      <c r="N55">
        <f>G55*'GS&lt;50 OLS'!$B$8</f>
        <v>11144234.06726604</v>
      </c>
      <c r="O55">
        <f>H55*'GS&lt;50 OLS'!$B$9</f>
        <v>297982.09746739396</v>
      </c>
      <c r="P55">
        <f>I55*'GS&lt;50 OLS'!$B$10</f>
        <v>7006.9090596227961</v>
      </c>
      <c r="Q55" s="32">
        <f t="shared" si="4"/>
        <v>10675269.893446557</v>
      </c>
      <c r="R55" s="33">
        <f t="shared" si="5"/>
        <v>-435706.61301398277</v>
      </c>
      <c r="S55" s="54">
        <f t="shared" si="6"/>
        <v>3.9214070226918279E-2</v>
      </c>
    </row>
    <row r="56" spans="1:19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Data'!J56</f>
        <v>11609532.358041346</v>
      </c>
      <c r="E56">
        <f>'Monthly Data'!BH56</f>
        <v>55</v>
      </c>
      <c r="F56">
        <f>'Monthly Data'!BB56</f>
        <v>83.6</v>
      </c>
      <c r="G56">
        <f>'Monthly Data'!CA56</f>
        <v>31</v>
      </c>
      <c r="H56">
        <f>'Monthly Data'!AJ56</f>
        <v>59.20000000000001</v>
      </c>
      <c r="I56">
        <f>'Monthly Data'!AS56</f>
        <v>0</v>
      </c>
      <c r="K56">
        <f>'GS&lt;50 OLS'!$B$5</f>
        <v>-4914232.5996199297</v>
      </c>
      <c r="L56">
        <f>E56*'GS&lt;50 OLS'!$B$6</f>
        <v>-189661.11613064166</v>
      </c>
      <c r="M56">
        <f>F56*'GS&lt;50 OLS'!$B$7</f>
        <v>4316166.3945496632</v>
      </c>
      <c r="N56">
        <f>G56*'GS&lt;50 OLS'!$B$8</f>
        <v>11515708.536174906</v>
      </c>
      <c r="O56">
        <f>H56*'GS&lt;50 OLS'!$B$9</f>
        <v>1050032.1529803406</v>
      </c>
      <c r="P56">
        <f>I56*'GS&lt;50 OLS'!$B$10</f>
        <v>0</v>
      </c>
      <c r="Q56" s="32">
        <f t="shared" si="4"/>
        <v>11778013.367954338</v>
      </c>
      <c r="R56" s="33">
        <f t="shared" si="5"/>
        <v>168481.0099129919</v>
      </c>
      <c r="S56" s="54">
        <f t="shared" si="6"/>
        <v>1.4512299437823046E-2</v>
      </c>
    </row>
    <row r="57" spans="1:19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Data'!J57</f>
        <v>11322662.716633953</v>
      </c>
      <c r="E57">
        <f>'Monthly Data'!BH57</f>
        <v>56</v>
      </c>
      <c r="F57">
        <f>'Monthly Data'!BB57</f>
        <v>83.8</v>
      </c>
      <c r="G57">
        <f>'Monthly Data'!CA57</f>
        <v>31</v>
      </c>
      <c r="H57">
        <f>'Monthly Data'!AJ57</f>
        <v>30.8</v>
      </c>
      <c r="I57">
        <f>'Monthly Data'!AS57</f>
        <v>0</v>
      </c>
      <c r="K57">
        <f>'GS&lt;50 OLS'!$B$5</f>
        <v>-4914232.5996199297</v>
      </c>
      <c r="L57">
        <f>E57*'GS&lt;50 OLS'!$B$6</f>
        <v>-193109.50006028969</v>
      </c>
      <c r="M57">
        <f>F57*'GS&lt;50 OLS'!$B$7</f>
        <v>4326492.1514744237</v>
      </c>
      <c r="N57">
        <f>G57*'GS&lt;50 OLS'!$B$8</f>
        <v>11515708.536174906</v>
      </c>
      <c r="O57">
        <f>H57*'GS&lt;50 OLS'!$B$9</f>
        <v>546300.51202355558</v>
      </c>
      <c r="P57">
        <f>I57*'GS&lt;50 OLS'!$B$10</f>
        <v>0</v>
      </c>
      <c r="Q57" s="32">
        <f t="shared" si="4"/>
        <v>11281159.099992665</v>
      </c>
      <c r="R57" s="33">
        <f t="shared" si="5"/>
        <v>-41503.616641288623</v>
      </c>
      <c r="S57" s="54">
        <f t="shared" si="6"/>
        <v>3.6655350141549556E-3</v>
      </c>
    </row>
    <row r="58" spans="1:19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Data'!J58</f>
        <v>10755763.481713682</v>
      </c>
      <c r="E58">
        <f>'Monthly Data'!BH58</f>
        <v>57</v>
      </c>
      <c r="F58">
        <f>'Monthly Data'!BB58</f>
        <v>83.9</v>
      </c>
      <c r="G58">
        <f>'Monthly Data'!CA58</f>
        <v>30</v>
      </c>
      <c r="H58">
        <f>'Monthly Data'!AJ58</f>
        <v>1.3</v>
      </c>
      <c r="I58">
        <f>'Monthly Data'!AS58</f>
        <v>19.200000000000003</v>
      </c>
      <c r="K58">
        <f>'GS&lt;50 OLS'!$B$5</f>
        <v>-4914232.5996199297</v>
      </c>
      <c r="L58">
        <f>E58*'GS&lt;50 OLS'!$B$6</f>
        <v>-196557.88398993772</v>
      </c>
      <c r="M58">
        <f>F58*'GS&lt;50 OLS'!$B$7</f>
        <v>4331655.0299368035</v>
      </c>
      <c r="N58">
        <f>G58*'GS&lt;50 OLS'!$B$8</f>
        <v>11144234.06726604</v>
      </c>
      <c r="O58">
        <f>H58*'GS&lt;50 OLS'!$B$9</f>
        <v>23058.138494500723</v>
      </c>
      <c r="P58">
        <f>I58*'GS&lt;50 OLS'!$B$10</f>
        <v>112110.54495396483</v>
      </c>
      <c r="Q58" s="32">
        <f t="shared" si="4"/>
        <v>10500267.29704144</v>
      </c>
      <c r="R58" s="33">
        <f t="shared" si="5"/>
        <v>-255496.18467224203</v>
      </c>
      <c r="S58" s="54">
        <f t="shared" si="6"/>
        <v>2.3754351339783701E-2</v>
      </c>
    </row>
    <row r="59" spans="1:19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Data'!J59</f>
        <v>11647950.204922404</v>
      </c>
      <c r="E59">
        <f>'Monthly Data'!BH59</f>
        <v>58</v>
      </c>
      <c r="F59">
        <f>'Monthly Data'!BB59</f>
        <v>84.4</v>
      </c>
      <c r="G59">
        <f>'Monthly Data'!CA59</f>
        <v>31</v>
      </c>
      <c r="H59">
        <f>'Monthly Data'!AJ59</f>
        <v>0</v>
      </c>
      <c r="I59">
        <f>'Monthly Data'!AS59</f>
        <v>113.10000000000001</v>
      </c>
      <c r="K59">
        <f>'GS&lt;50 OLS'!$B$5</f>
        <v>-4914232.5996199297</v>
      </c>
      <c r="L59">
        <f>E59*'GS&lt;50 OLS'!$B$6</f>
        <v>-200006.26791958575</v>
      </c>
      <c r="M59">
        <f>F59*'GS&lt;50 OLS'!$B$7</f>
        <v>4357469.4222487034</v>
      </c>
      <c r="N59">
        <f>G59*'GS&lt;50 OLS'!$B$8</f>
        <v>11515708.536174906</v>
      </c>
      <c r="O59">
        <f>H59*'GS&lt;50 OLS'!$B$9</f>
        <v>0</v>
      </c>
      <c r="P59">
        <f>I59*'GS&lt;50 OLS'!$B$10</f>
        <v>660401.17886944895</v>
      </c>
      <c r="Q59" s="32">
        <f t="shared" si="4"/>
        <v>11419340.269753542</v>
      </c>
      <c r="R59" s="33">
        <f t="shared" si="5"/>
        <v>-228609.93516886234</v>
      </c>
      <c r="S59" s="54">
        <f t="shared" si="6"/>
        <v>1.9626623667420226E-2</v>
      </c>
    </row>
    <row r="60" spans="1:19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Data'!J60</f>
        <v>12765555.158592951</v>
      </c>
      <c r="E60">
        <f>'Monthly Data'!BH60</f>
        <v>59</v>
      </c>
      <c r="F60">
        <f>'Monthly Data'!BB60</f>
        <v>84.4</v>
      </c>
      <c r="G60">
        <f>'Monthly Data'!CA60</f>
        <v>30</v>
      </c>
      <c r="H60">
        <f>'Monthly Data'!AJ60</f>
        <v>0</v>
      </c>
      <c r="I60">
        <f>'Monthly Data'!AS60</f>
        <v>384.2</v>
      </c>
      <c r="K60">
        <f>'GS&lt;50 OLS'!$B$5</f>
        <v>-4914232.5996199297</v>
      </c>
      <c r="L60">
        <f>E60*'GS&lt;50 OLS'!$B$6</f>
        <v>-203454.65184923378</v>
      </c>
      <c r="M60">
        <f>F60*'GS&lt;50 OLS'!$B$7</f>
        <v>4357469.4222487034</v>
      </c>
      <c r="N60">
        <f>G60*'GS&lt;50 OLS'!$B$8</f>
        <v>11144234.06726604</v>
      </c>
      <c r="O60">
        <f>H60*'GS&lt;50 OLS'!$B$9</f>
        <v>0</v>
      </c>
      <c r="P60">
        <f>I60*'GS&lt;50 OLS'!$B$10</f>
        <v>2243378.7172558997</v>
      </c>
      <c r="Q60" s="32">
        <f t="shared" si="4"/>
        <v>12627394.95530148</v>
      </c>
      <c r="R60" s="33">
        <f t="shared" si="5"/>
        <v>-138160.20329147018</v>
      </c>
      <c r="S60" s="54">
        <f t="shared" si="6"/>
        <v>1.0822890314995006E-2</v>
      </c>
    </row>
    <row r="61" spans="1:19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Data'!J61</f>
        <v>14615032.406076349</v>
      </c>
      <c r="E61">
        <f>'Monthly Data'!BH61</f>
        <v>60</v>
      </c>
      <c r="F61">
        <f>'Monthly Data'!BB61</f>
        <v>84.2</v>
      </c>
      <c r="G61">
        <f>'Monthly Data'!CA61</f>
        <v>31</v>
      </c>
      <c r="H61">
        <f>'Monthly Data'!AJ61</f>
        <v>0</v>
      </c>
      <c r="I61">
        <f>'Monthly Data'!AS61</f>
        <v>737</v>
      </c>
      <c r="K61">
        <f>'GS&lt;50 OLS'!$B$5</f>
        <v>-4914232.5996199297</v>
      </c>
      <c r="L61">
        <f>E61*'GS&lt;50 OLS'!$B$6</f>
        <v>-206903.03577888181</v>
      </c>
      <c r="M61">
        <f>F61*'GS&lt;50 OLS'!$B$7</f>
        <v>4347143.6653239438</v>
      </c>
      <c r="N61">
        <f>G61*'GS&lt;50 OLS'!$B$8</f>
        <v>11515708.536174906</v>
      </c>
      <c r="O61">
        <f>H61*'GS&lt;50 OLS'!$B$9</f>
        <v>0</v>
      </c>
      <c r="P61">
        <f>I61*'GS&lt;50 OLS'!$B$10</f>
        <v>4303409.9807850029</v>
      </c>
      <c r="Q61" s="32">
        <f t="shared" si="4"/>
        <v>15045126.546885042</v>
      </c>
      <c r="R61" s="33">
        <f t="shared" si="5"/>
        <v>430094.1408086922</v>
      </c>
      <c r="S61" s="54">
        <f t="shared" si="6"/>
        <v>2.942820302128623E-2</v>
      </c>
    </row>
    <row r="62" spans="1:19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Data'!J62</f>
        <v>15641414.376401002</v>
      </c>
      <c r="E62">
        <f>'Monthly Data'!BH62</f>
        <v>61</v>
      </c>
      <c r="F62">
        <f>'Monthly Data'!BB62</f>
        <v>83.4</v>
      </c>
      <c r="G62">
        <f>'Monthly Data'!CA62</f>
        <v>31</v>
      </c>
      <c r="H62">
        <f>'Monthly Data'!AJ62</f>
        <v>0</v>
      </c>
      <c r="I62">
        <f>'Monthly Data'!AS62</f>
        <v>789.5</v>
      </c>
      <c r="K62">
        <f>'GS&lt;50 OLS'!$B$5</f>
        <v>-4914232.5996199297</v>
      </c>
      <c r="L62">
        <f>E62*'GS&lt;50 OLS'!$B$6</f>
        <v>-210351.41970852984</v>
      </c>
      <c r="M62">
        <f>F62*'GS&lt;50 OLS'!$B$7</f>
        <v>4305840.6376249036</v>
      </c>
      <c r="N62">
        <f>G62*'GS&lt;50 OLS'!$B$8</f>
        <v>11515708.536174906</v>
      </c>
      <c r="O62">
        <f>H62*'GS&lt;50 OLS'!$B$9</f>
        <v>0</v>
      </c>
      <c r="P62">
        <f>I62*'GS&lt;50 OLS'!$B$10</f>
        <v>4609962.2521435004</v>
      </c>
      <c r="Q62" s="32">
        <f t="shared" si="4"/>
        <v>15306927.406614851</v>
      </c>
      <c r="R62" s="33">
        <f t="shared" si="5"/>
        <v>-334486.96978615038</v>
      </c>
      <c r="S62" s="54">
        <f t="shared" si="6"/>
        <v>2.1384701008292952E-2</v>
      </c>
    </row>
    <row r="63" spans="1:19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Data'!J63</f>
        <v>13968814.024882663</v>
      </c>
      <c r="E63">
        <f>'Monthly Data'!BH63</f>
        <v>62</v>
      </c>
      <c r="F63">
        <f>'Monthly Data'!BB63</f>
        <v>82.3</v>
      </c>
      <c r="G63">
        <f>'Monthly Data'!CA63</f>
        <v>28</v>
      </c>
      <c r="H63">
        <f>'Monthly Data'!AJ63</f>
        <v>0</v>
      </c>
      <c r="I63">
        <f>'Monthly Data'!AS63</f>
        <v>662.50000000000011</v>
      </c>
      <c r="K63">
        <f>'GS&lt;50 OLS'!$B$5</f>
        <v>-4914232.5996199297</v>
      </c>
      <c r="L63">
        <f>E63*'GS&lt;50 OLS'!$B$6</f>
        <v>-213799.80363817787</v>
      </c>
      <c r="M63">
        <f>F63*'GS&lt;50 OLS'!$B$7</f>
        <v>4249048.9745387239</v>
      </c>
      <c r="N63">
        <f>G63*'GS&lt;50 OLS'!$B$8</f>
        <v>10401285.129448304</v>
      </c>
      <c r="O63">
        <f>H63*'GS&lt;50 OLS'!$B$9</f>
        <v>0</v>
      </c>
      <c r="P63">
        <f>I63*'GS&lt;50 OLS'!$B$10</f>
        <v>3868397.7100000884</v>
      </c>
      <c r="Q63" s="32">
        <f t="shared" si="4"/>
        <v>13390699.410729008</v>
      </c>
      <c r="R63" s="33">
        <f t="shared" si="5"/>
        <v>-578114.61415365525</v>
      </c>
      <c r="S63" s="54">
        <f t="shared" si="6"/>
        <v>4.138609141218854E-2</v>
      </c>
    </row>
    <row r="64" spans="1:19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Data'!J64</f>
        <v>14253491.148133412</v>
      </c>
      <c r="E64">
        <f>'Monthly Data'!BH64</f>
        <v>63</v>
      </c>
      <c r="F64">
        <f>'Monthly Data'!BB64</f>
        <v>81.099999999999994</v>
      </c>
      <c r="G64">
        <f>'Monthly Data'!CA64</f>
        <v>31</v>
      </c>
      <c r="H64">
        <f>'Monthly Data'!AJ64</f>
        <v>0</v>
      </c>
      <c r="I64">
        <f>'Monthly Data'!AS64</f>
        <v>636.6999999999997</v>
      </c>
      <c r="K64">
        <f>'GS&lt;50 OLS'!$B$5</f>
        <v>-4914232.5996199297</v>
      </c>
      <c r="L64">
        <f>E64*'GS&lt;50 OLS'!$B$6</f>
        <v>-217248.18756782589</v>
      </c>
      <c r="M64">
        <f>F64*'GS&lt;50 OLS'!$B$7</f>
        <v>4187094.4329901636</v>
      </c>
      <c r="N64">
        <f>G64*'GS&lt;50 OLS'!$B$8</f>
        <v>11515708.536174906</v>
      </c>
      <c r="O64">
        <f>H64*'GS&lt;50 OLS'!$B$9</f>
        <v>0</v>
      </c>
      <c r="P64">
        <f>I64*'GS&lt;50 OLS'!$B$10</f>
        <v>3717749.1652181954</v>
      </c>
      <c r="Q64" s="32">
        <f t="shared" si="4"/>
        <v>14289071.34719551</v>
      </c>
      <c r="R64" s="33">
        <f t="shared" si="5"/>
        <v>35580.199062097818</v>
      </c>
      <c r="S64" s="54">
        <f t="shared" si="6"/>
        <v>2.4962445124721093E-3</v>
      </c>
    </row>
    <row r="65" spans="1:19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Data'!J65</f>
        <v>12356126.298887895</v>
      </c>
      <c r="E65">
        <f>'Monthly Data'!BH65</f>
        <v>64</v>
      </c>
      <c r="F65">
        <f>'Monthly Data'!BB65</f>
        <v>80.900000000000006</v>
      </c>
      <c r="G65">
        <f>'Monthly Data'!CA65</f>
        <v>30</v>
      </c>
      <c r="H65">
        <f>'Monthly Data'!AJ65</f>
        <v>0</v>
      </c>
      <c r="I65">
        <f>'Monthly Data'!AS65</f>
        <v>258.89999999999998</v>
      </c>
      <c r="K65">
        <f>'GS&lt;50 OLS'!$B$5</f>
        <v>-4914232.5996199297</v>
      </c>
      <c r="L65">
        <f>E65*'GS&lt;50 OLS'!$B$6</f>
        <v>-220696.57149747392</v>
      </c>
      <c r="M65">
        <f>F65*'GS&lt;50 OLS'!$B$7</f>
        <v>4176768.6760654044</v>
      </c>
      <c r="N65">
        <f>G65*'GS&lt;50 OLS'!$B$8</f>
        <v>11144234.06726604</v>
      </c>
      <c r="O65">
        <f>H65*'GS&lt;50 OLS'!$B$9</f>
        <v>0</v>
      </c>
      <c r="P65">
        <f>I65*'GS&lt;50 OLS'!$B$10</f>
        <v>1511740.6296136191</v>
      </c>
      <c r="Q65" s="32">
        <f t="shared" si="4"/>
        <v>11697814.20182766</v>
      </c>
      <c r="R65" s="33">
        <f t="shared" si="5"/>
        <v>-658312.09706023522</v>
      </c>
      <c r="S65" s="54">
        <f t="shared" si="6"/>
        <v>5.3278194244379497E-2</v>
      </c>
    </row>
    <row r="66" spans="1:19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Data'!J66</f>
        <v>11507575.737847038</v>
      </c>
      <c r="E66">
        <f>'Monthly Data'!BH66</f>
        <v>65</v>
      </c>
      <c r="F66">
        <f>'Monthly Data'!BB66</f>
        <v>81.5</v>
      </c>
      <c r="G66">
        <f>'Monthly Data'!CA66</f>
        <v>31</v>
      </c>
      <c r="H66">
        <f>'Monthly Data'!AJ66</f>
        <v>2.7</v>
      </c>
      <c r="I66">
        <f>'Monthly Data'!AS66</f>
        <v>45.300000000000004</v>
      </c>
      <c r="K66">
        <f>'GS&lt;50 OLS'!$B$5</f>
        <v>-4914232.5996199297</v>
      </c>
      <c r="L66">
        <f>E66*'GS&lt;50 OLS'!$B$6</f>
        <v>-224144.95542712195</v>
      </c>
      <c r="M66">
        <f>F66*'GS&lt;50 OLS'!$B$7</f>
        <v>4207745.9468396837</v>
      </c>
      <c r="N66">
        <f>G66*'GS&lt;50 OLS'!$B$8</f>
        <v>11515708.536174906</v>
      </c>
      <c r="O66">
        <f>H66*'GS&lt;50 OLS'!$B$9</f>
        <v>47889.979950116889</v>
      </c>
      <c r="P66">
        <f>I66*'GS&lt;50 OLS'!$B$10</f>
        <v>264510.81700076076</v>
      </c>
      <c r="Q66" s="32">
        <f t="shared" ref="Q66:Q97" si="7">SUM(K66:P66)</f>
        <v>10897477.724918416</v>
      </c>
      <c r="R66" s="33">
        <f t="shared" ref="R66:R97" si="8">Q66-D66</f>
        <v>-610098.01292862184</v>
      </c>
      <c r="S66" s="54">
        <f t="shared" ref="S66:S97" si="9">ABS(R66/D66)</f>
        <v>5.3017075605427698E-2</v>
      </c>
    </row>
    <row r="67" spans="1:19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Data'!J67</f>
        <v>11015346.702855358</v>
      </c>
      <c r="E67">
        <f>'Monthly Data'!BH67</f>
        <v>66</v>
      </c>
      <c r="F67">
        <f>'Monthly Data'!BB67</f>
        <v>82.6</v>
      </c>
      <c r="G67">
        <f>'Monthly Data'!CA67</f>
        <v>30</v>
      </c>
      <c r="H67">
        <f>'Monthly Data'!AJ67</f>
        <v>20.8</v>
      </c>
      <c r="I67">
        <f>'Monthly Data'!AS67</f>
        <v>0</v>
      </c>
      <c r="K67">
        <f>'GS&lt;50 OLS'!$B$5</f>
        <v>-4914232.5996199297</v>
      </c>
      <c r="L67">
        <f>E67*'GS&lt;50 OLS'!$B$6</f>
        <v>-227593.33935676998</v>
      </c>
      <c r="M67">
        <f>F67*'GS&lt;50 OLS'!$B$7</f>
        <v>4264537.6099258633</v>
      </c>
      <c r="N67">
        <f>G67*'GS&lt;50 OLS'!$B$8</f>
        <v>11144234.06726604</v>
      </c>
      <c r="O67">
        <f>H67*'GS&lt;50 OLS'!$B$9</f>
        <v>368930.21591201157</v>
      </c>
      <c r="P67">
        <f>I67*'GS&lt;50 OLS'!$B$10</f>
        <v>0</v>
      </c>
      <c r="Q67" s="32">
        <f t="shared" si="7"/>
        <v>10635875.954127217</v>
      </c>
      <c r="R67" s="33">
        <f t="shared" si="8"/>
        <v>-379470.74872814119</v>
      </c>
      <c r="S67" s="54">
        <f t="shared" si="9"/>
        <v>3.4449278716735823E-2</v>
      </c>
    </row>
    <row r="68" spans="1:19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Data'!J68</f>
        <v>11293599.107212007</v>
      </c>
      <c r="E68">
        <f>'Monthly Data'!BH68</f>
        <v>67</v>
      </c>
      <c r="F68">
        <f>'Monthly Data'!BB68</f>
        <v>83.6</v>
      </c>
      <c r="G68">
        <f>'Monthly Data'!CA68</f>
        <v>31</v>
      </c>
      <c r="H68">
        <f>'Monthly Data'!AJ68</f>
        <v>18.3</v>
      </c>
      <c r="I68">
        <f>'Monthly Data'!AS68</f>
        <v>0</v>
      </c>
      <c r="K68">
        <f>'GS&lt;50 OLS'!$B$5</f>
        <v>-4914232.5996199297</v>
      </c>
      <c r="L68">
        <f>E68*'GS&lt;50 OLS'!$B$6</f>
        <v>-231041.72328641801</v>
      </c>
      <c r="M68">
        <f>F68*'GS&lt;50 OLS'!$B$7</f>
        <v>4316166.3945496632</v>
      </c>
      <c r="N68">
        <f>G68*'GS&lt;50 OLS'!$B$8</f>
        <v>11515708.536174906</v>
      </c>
      <c r="O68">
        <f>H68*'GS&lt;50 OLS'!$B$9</f>
        <v>324587.64188412554</v>
      </c>
      <c r="P68">
        <f>I68*'GS&lt;50 OLS'!$B$10</f>
        <v>0</v>
      </c>
      <c r="Q68" s="32">
        <f t="shared" si="7"/>
        <v>11011188.249702347</v>
      </c>
      <c r="R68" s="33">
        <f t="shared" si="8"/>
        <v>-282410.8575096596</v>
      </c>
      <c r="S68" s="54">
        <f t="shared" si="9"/>
        <v>2.5006276106375527E-2</v>
      </c>
    </row>
    <row r="69" spans="1:19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Data'!J69</f>
        <v>11197111.021434922</v>
      </c>
      <c r="E69">
        <f>'Monthly Data'!BH69</f>
        <v>68</v>
      </c>
      <c r="F69">
        <f>'Monthly Data'!BB69</f>
        <v>83.9</v>
      </c>
      <c r="G69">
        <f>'Monthly Data'!CA69</f>
        <v>31</v>
      </c>
      <c r="H69">
        <f>'Monthly Data'!AJ69</f>
        <v>21.400000000000002</v>
      </c>
      <c r="I69">
        <f>'Monthly Data'!AS69</f>
        <v>1.1999999999999993</v>
      </c>
      <c r="K69">
        <f>'GS&lt;50 OLS'!$B$5</f>
        <v>-4914232.5996199297</v>
      </c>
      <c r="L69">
        <f>E69*'GS&lt;50 OLS'!$B$6</f>
        <v>-234490.10721606604</v>
      </c>
      <c r="M69">
        <f>F69*'GS&lt;50 OLS'!$B$7</f>
        <v>4331655.0299368035</v>
      </c>
      <c r="N69">
        <f>G69*'GS&lt;50 OLS'!$B$8</f>
        <v>11515708.536174906</v>
      </c>
      <c r="O69">
        <f>H69*'GS&lt;50 OLS'!$B$9</f>
        <v>379572.4336787042</v>
      </c>
      <c r="P69">
        <f>I69*'GS&lt;50 OLS'!$B$10</f>
        <v>7006.9090596227961</v>
      </c>
      <c r="Q69" s="32">
        <f t="shared" si="7"/>
        <v>11085220.20201404</v>
      </c>
      <c r="R69" s="33">
        <f t="shared" si="8"/>
        <v>-111890.81942088157</v>
      </c>
      <c r="S69" s="54">
        <f t="shared" si="9"/>
        <v>9.9928293295195574E-3</v>
      </c>
    </row>
    <row r="70" spans="1:19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Data'!J70</f>
        <v>10735711.003900774</v>
      </c>
      <c r="E70">
        <f>'Monthly Data'!BH70</f>
        <v>69</v>
      </c>
      <c r="F70">
        <f>'Monthly Data'!BB70</f>
        <v>83.6</v>
      </c>
      <c r="G70">
        <f>'Monthly Data'!CA70</f>
        <v>30</v>
      </c>
      <c r="H70">
        <f>'Monthly Data'!AJ70</f>
        <v>4.6999999999999993</v>
      </c>
      <c r="I70">
        <f>'Monthly Data'!AS70</f>
        <v>33.299999999999997</v>
      </c>
      <c r="K70">
        <f>'GS&lt;50 OLS'!$B$5</f>
        <v>-4914232.5996199297</v>
      </c>
      <c r="L70">
        <f>E70*'GS&lt;50 OLS'!$B$6</f>
        <v>-237938.49114571407</v>
      </c>
      <c r="M70">
        <f>F70*'GS&lt;50 OLS'!$B$7</f>
        <v>4316166.3945496632</v>
      </c>
      <c r="N70">
        <f>G70*'GS&lt;50 OLS'!$B$8</f>
        <v>11144234.06726604</v>
      </c>
      <c r="O70">
        <f>H70*'GS&lt;50 OLS'!$B$9</f>
        <v>83364.039172425677</v>
      </c>
      <c r="P70">
        <f>I70*'GS&lt;50 OLS'!$B$10</f>
        <v>194441.72640453267</v>
      </c>
      <c r="Q70" s="32">
        <f t="shared" si="7"/>
        <v>10586035.136627018</v>
      </c>
      <c r="R70" s="33">
        <f t="shared" si="8"/>
        <v>-149675.86727375537</v>
      </c>
      <c r="S70" s="54">
        <f t="shared" si="9"/>
        <v>1.3941868146354843E-2</v>
      </c>
    </row>
    <row r="71" spans="1:19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Data'!J71</f>
        <v>11742092.430423632</v>
      </c>
      <c r="E71">
        <f>'Monthly Data'!BH71</f>
        <v>70</v>
      </c>
      <c r="F71">
        <f>'Monthly Data'!BB71</f>
        <v>83.6</v>
      </c>
      <c r="G71">
        <f>'Monthly Data'!CA71</f>
        <v>31</v>
      </c>
      <c r="H71">
        <f>'Monthly Data'!AJ71</f>
        <v>0</v>
      </c>
      <c r="I71">
        <f>'Monthly Data'!AS71</f>
        <v>132.1</v>
      </c>
      <c r="K71">
        <f>'GS&lt;50 OLS'!$B$5</f>
        <v>-4914232.5996199297</v>
      </c>
      <c r="L71">
        <f>E71*'GS&lt;50 OLS'!$B$6</f>
        <v>-241386.8750753621</v>
      </c>
      <c r="M71">
        <f>F71*'GS&lt;50 OLS'!$B$7</f>
        <v>4316166.3945496632</v>
      </c>
      <c r="N71">
        <f>G71*'GS&lt;50 OLS'!$B$8</f>
        <v>11515708.536174906</v>
      </c>
      <c r="O71">
        <f>H71*'GS&lt;50 OLS'!$B$9</f>
        <v>0</v>
      </c>
      <c r="P71">
        <f>I71*'GS&lt;50 OLS'!$B$10</f>
        <v>771343.90564680984</v>
      </c>
      <c r="Q71" s="32">
        <f t="shared" si="7"/>
        <v>11447599.361676088</v>
      </c>
      <c r="R71" s="33">
        <f t="shared" si="8"/>
        <v>-294493.06874754466</v>
      </c>
      <c r="S71" s="54">
        <f t="shared" si="9"/>
        <v>2.5080118427999797E-2</v>
      </c>
    </row>
    <row r="72" spans="1:19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Data'!J72</f>
        <v>12610592.239040805</v>
      </c>
      <c r="E72">
        <f>'Monthly Data'!BH72</f>
        <v>71</v>
      </c>
      <c r="F72">
        <f>'Monthly Data'!BB72</f>
        <v>84.1</v>
      </c>
      <c r="G72">
        <f>'Monthly Data'!CA72</f>
        <v>30</v>
      </c>
      <c r="H72">
        <f>'Monthly Data'!AJ72</f>
        <v>0</v>
      </c>
      <c r="I72">
        <f>'Monthly Data'!AS72</f>
        <v>435.80000000000007</v>
      </c>
      <c r="K72">
        <f>'GS&lt;50 OLS'!$B$5</f>
        <v>-4914232.5996199297</v>
      </c>
      <c r="L72">
        <f>E72*'GS&lt;50 OLS'!$B$6</f>
        <v>-244835.25900501013</v>
      </c>
      <c r="M72">
        <f>F72*'GS&lt;50 OLS'!$B$7</f>
        <v>4341980.7868615631</v>
      </c>
      <c r="N72">
        <f>G72*'GS&lt;50 OLS'!$B$8</f>
        <v>11144234.06726604</v>
      </c>
      <c r="O72">
        <f>H72*'GS&lt;50 OLS'!$B$9</f>
        <v>0</v>
      </c>
      <c r="P72">
        <f>I72*'GS&lt;50 OLS'!$B$10</f>
        <v>2544675.8068196806</v>
      </c>
      <c r="Q72" s="32">
        <f t="shared" si="7"/>
        <v>12871822.802322343</v>
      </c>
      <c r="R72" s="33">
        <f t="shared" si="8"/>
        <v>261230.56328153796</v>
      </c>
      <c r="S72" s="54">
        <f t="shared" si="9"/>
        <v>2.0715170099053798E-2</v>
      </c>
    </row>
    <row r="73" spans="1:19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Data'!J73</f>
        <v>14063102.760264246</v>
      </c>
      <c r="E73">
        <f>'Monthly Data'!BH73</f>
        <v>72</v>
      </c>
      <c r="F73">
        <f>'Monthly Data'!BB73</f>
        <v>85.2</v>
      </c>
      <c r="G73">
        <f>'Monthly Data'!CA73</f>
        <v>31</v>
      </c>
      <c r="H73">
        <f>'Monthly Data'!AJ73</f>
        <v>0</v>
      </c>
      <c r="I73">
        <f>'Monthly Data'!AS73</f>
        <v>531.20000000000005</v>
      </c>
      <c r="K73">
        <f>'GS&lt;50 OLS'!$B$5</f>
        <v>-4914232.5996199297</v>
      </c>
      <c r="L73">
        <f>E73*'GS&lt;50 OLS'!$B$6</f>
        <v>-248283.64293465816</v>
      </c>
      <c r="M73">
        <f>F73*'GS&lt;50 OLS'!$B$7</f>
        <v>4398772.4499477437</v>
      </c>
      <c r="N73">
        <f>G73*'GS&lt;50 OLS'!$B$8</f>
        <v>11515708.536174906</v>
      </c>
      <c r="O73">
        <f>H73*'GS&lt;50 OLS'!$B$9</f>
        <v>0</v>
      </c>
      <c r="P73">
        <f>I73*'GS&lt;50 OLS'!$B$10</f>
        <v>3101725.0770596932</v>
      </c>
      <c r="Q73" s="32">
        <f t="shared" si="7"/>
        <v>13853689.820627756</v>
      </c>
      <c r="R73" s="33">
        <f t="shared" si="8"/>
        <v>-209412.93963648938</v>
      </c>
      <c r="S73" s="54">
        <f t="shared" si="9"/>
        <v>1.489094854858008E-2</v>
      </c>
    </row>
    <row r="74" spans="1:19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Data'!J74</f>
        <v>15246624.868453581</v>
      </c>
      <c r="E74">
        <f>'Monthly Data'!BH74</f>
        <v>73</v>
      </c>
      <c r="F74">
        <f>'Monthly Data'!BB74</f>
        <v>84.7</v>
      </c>
      <c r="G74">
        <f>'Monthly Data'!CA74</f>
        <v>31</v>
      </c>
      <c r="H74">
        <f>'Monthly Data'!AJ74</f>
        <v>0</v>
      </c>
      <c r="I74">
        <f>'Monthly Data'!AS74</f>
        <v>790.49999999999966</v>
      </c>
      <c r="K74">
        <f>'GS&lt;50 OLS'!$B$5</f>
        <v>-4914232.5996199297</v>
      </c>
      <c r="L74">
        <f>E74*'GS&lt;50 OLS'!$B$6</f>
        <v>-251732.02686430619</v>
      </c>
      <c r="M74">
        <f>F74*'GS&lt;50 OLS'!$B$7</f>
        <v>4372958.0576358438</v>
      </c>
      <c r="N74">
        <f>G74*'GS&lt;50 OLS'!$B$8</f>
        <v>11515708.536174906</v>
      </c>
      <c r="O74">
        <f>H74*'GS&lt;50 OLS'!$B$9</f>
        <v>0</v>
      </c>
      <c r="P74">
        <f>I74*'GS&lt;50 OLS'!$B$10</f>
        <v>4615801.3430265179</v>
      </c>
      <c r="Q74" s="32">
        <f t="shared" si="7"/>
        <v>15338503.310353033</v>
      </c>
      <c r="R74" s="33">
        <f t="shared" si="8"/>
        <v>91878.441899452358</v>
      </c>
      <c r="S74" s="54">
        <f t="shared" si="9"/>
        <v>6.0261495702931475E-3</v>
      </c>
    </row>
    <row r="75" spans="1:19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Data'!J75</f>
        <v>13864371.931172915</v>
      </c>
      <c r="E75">
        <f>'Monthly Data'!BH75</f>
        <v>74</v>
      </c>
      <c r="F75">
        <f>'Monthly Data'!BB75</f>
        <v>83.2</v>
      </c>
      <c r="G75">
        <f>'Monthly Data'!CA75</f>
        <v>28</v>
      </c>
      <c r="H75">
        <f>'Monthly Data'!AJ75</f>
        <v>0</v>
      </c>
      <c r="I75">
        <f>'Monthly Data'!AS75</f>
        <v>819.49999999999977</v>
      </c>
      <c r="K75">
        <f>'GS&lt;50 OLS'!$B$5</f>
        <v>-4914232.5996199297</v>
      </c>
      <c r="L75">
        <f>E75*'GS&lt;50 OLS'!$B$6</f>
        <v>-255180.41079395422</v>
      </c>
      <c r="M75">
        <f>F75*'GS&lt;50 OLS'!$B$7</f>
        <v>4295514.880700144</v>
      </c>
      <c r="N75">
        <f>G75*'GS&lt;50 OLS'!$B$8</f>
        <v>10401285.129448304</v>
      </c>
      <c r="O75">
        <f>H75*'GS&lt;50 OLS'!$B$9</f>
        <v>0</v>
      </c>
      <c r="P75">
        <f>I75*'GS&lt;50 OLS'!$B$10</f>
        <v>4785134.9786340697</v>
      </c>
      <c r="Q75" s="32">
        <f t="shared" si="7"/>
        <v>14312521.978368632</v>
      </c>
      <c r="R75" s="33">
        <f t="shared" si="8"/>
        <v>448150.04719571769</v>
      </c>
      <c r="S75" s="54">
        <f t="shared" si="9"/>
        <v>3.2323862156935411E-2</v>
      </c>
    </row>
    <row r="76" spans="1:19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Data'!J76</f>
        <v>13827739.695225695</v>
      </c>
      <c r="E76">
        <f>'Monthly Data'!BH76</f>
        <v>75</v>
      </c>
      <c r="F76">
        <f>'Monthly Data'!BB76</f>
        <v>82.3</v>
      </c>
      <c r="G76">
        <f>'Monthly Data'!CA76</f>
        <v>31</v>
      </c>
      <c r="H76">
        <f>'Monthly Data'!AJ76</f>
        <v>0</v>
      </c>
      <c r="I76">
        <f>'Monthly Data'!AS76</f>
        <v>539.69999999999982</v>
      </c>
      <c r="K76">
        <f>'GS&lt;50 OLS'!$B$5</f>
        <v>-4914232.5996199297</v>
      </c>
      <c r="L76">
        <f>E76*'GS&lt;50 OLS'!$B$6</f>
        <v>-258628.79472360224</v>
      </c>
      <c r="M76">
        <f>F76*'GS&lt;50 OLS'!$B$7</f>
        <v>4249048.9745387239</v>
      </c>
      <c r="N76">
        <f>G76*'GS&lt;50 OLS'!$B$8</f>
        <v>11515708.536174906</v>
      </c>
      <c r="O76">
        <f>H76*'GS&lt;50 OLS'!$B$9</f>
        <v>0</v>
      </c>
      <c r="P76">
        <f>I76*'GS&lt;50 OLS'!$B$10</f>
        <v>3151357.3495653532</v>
      </c>
      <c r="Q76" s="32">
        <f t="shared" si="7"/>
        <v>13743253.465935452</v>
      </c>
      <c r="R76" s="33">
        <f t="shared" si="8"/>
        <v>-84486.229290243238</v>
      </c>
      <c r="S76" s="54">
        <f t="shared" si="9"/>
        <v>6.1099088609119397E-3</v>
      </c>
    </row>
    <row r="77" spans="1:19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Data'!J77</f>
        <v>11913444.344052339</v>
      </c>
      <c r="E77">
        <f>'Monthly Data'!BH77</f>
        <v>76</v>
      </c>
      <c r="F77">
        <f>'Monthly Data'!BB77</f>
        <v>82.5</v>
      </c>
      <c r="G77">
        <f>'Monthly Data'!CA77</f>
        <v>30</v>
      </c>
      <c r="H77">
        <f>'Monthly Data'!AJ77</f>
        <v>0</v>
      </c>
      <c r="I77">
        <f>'Monthly Data'!AS77</f>
        <v>203.49999999999997</v>
      </c>
      <c r="K77">
        <f>'GS&lt;50 OLS'!$B$5</f>
        <v>-4914232.5996199297</v>
      </c>
      <c r="L77">
        <f>E77*'GS&lt;50 OLS'!$B$6</f>
        <v>-262077.17865325027</v>
      </c>
      <c r="M77">
        <f>F77*'GS&lt;50 OLS'!$B$7</f>
        <v>4259374.7314634835</v>
      </c>
      <c r="N77">
        <f>G77*'GS&lt;50 OLS'!$B$8</f>
        <v>11144234.06726604</v>
      </c>
      <c r="O77">
        <f>H77*'GS&lt;50 OLS'!$B$9</f>
        <v>0</v>
      </c>
      <c r="P77">
        <f>I77*'GS&lt;50 OLS'!$B$10</f>
        <v>1188254.9946943664</v>
      </c>
      <c r="Q77" s="32">
        <f t="shared" si="7"/>
        <v>11415554.015150711</v>
      </c>
      <c r="R77" s="33">
        <f t="shared" si="8"/>
        <v>-497890.32890162803</v>
      </c>
      <c r="S77" s="54">
        <f t="shared" si="9"/>
        <v>4.1792307457263145E-2</v>
      </c>
    </row>
    <row r="78" spans="1:19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Data'!J78</f>
        <v>11122475.909394417</v>
      </c>
      <c r="E78">
        <f>'Monthly Data'!BH78</f>
        <v>77</v>
      </c>
      <c r="F78">
        <f>'Monthly Data'!BB78</f>
        <v>83.4</v>
      </c>
      <c r="G78">
        <f>'Monthly Data'!CA78</f>
        <v>31</v>
      </c>
      <c r="H78">
        <f>'Monthly Data'!AJ78</f>
        <v>6.1</v>
      </c>
      <c r="I78">
        <f>'Monthly Data'!AS78</f>
        <v>23.6</v>
      </c>
      <c r="K78">
        <f>'GS&lt;50 OLS'!$B$5</f>
        <v>-4914232.5996199297</v>
      </c>
      <c r="L78">
        <f>E78*'GS&lt;50 OLS'!$B$6</f>
        <v>-265525.5625828983</v>
      </c>
      <c r="M78">
        <f>F78*'GS&lt;50 OLS'!$B$7</f>
        <v>4305840.6376249036</v>
      </c>
      <c r="N78">
        <f>G78*'GS&lt;50 OLS'!$B$8</f>
        <v>11515708.536174906</v>
      </c>
      <c r="O78">
        <f>H78*'GS&lt;50 OLS'!$B$9</f>
        <v>108195.88062804184</v>
      </c>
      <c r="P78">
        <f>I78*'GS&lt;50 OLS'!$B$10</f>
        <v>137802.54483924841</v>
      </c>
      <c r="Q78" s="32">
        <f t="shared" si="7"/>
        <v>10887789.437064271</v>
      </c>
      <c r="R78" s="33">
        <f t="shared" si="8"/>
        <v>-234686.47233014554</v>
      </c>
      <c r="S78" s="54">
        <f t="shared" si="9"/>
        <v>2.1100200552641474E-2</v>
      </c>
    </row>
    <row r="79" spans="1:19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Data'!J79</f>
        <v>10776256.413105214</v>
      </c>
      <c r="E79">
        <f>'Monthly Data'!BH79</f>
        <v>78</v>
      </c>
      <c r="F79">
        <f>'Monthly Data'!BB79</f>
        <v>84.9</v>
      </c>
      <c r="G79">
        <f>'Monthly Data'!CA79</f>
        <v>30</v>
      </c>
      <c r="H79">
        <f>'Monthly Data'!AJ79</f>
        <v>6.1000000000000005</v>
      </c>
      <c r="I79">
        <f>'Monthly Data'!AS79</f>
        <v>0</v>
      </c>
      <c r="K79">
        <f>'GS&lt;50 OLS'!$B$5</f>
        <v>-4914232.5996199297</v>
      </c>
      <c r="L79">
        <f>E79*'GS&lt;50 OLS'!$B$6</f>
        <v>-268973.94651254633</v>
      </c>
      <c r="M79">
        <f>F79*'GS&lt;50 OLS'!$B$7</f>
        <v>4383283.8145606034</v>
      </c>
      <c r="N79">
        <f>G79*'GS&lt;50 OLS'!$B$8</f>
        <v>11144234.06726604</v>
      </c>
      <c r="O79">
        <f>H79*'GS&lt;50 OLS'!$B$9</f>
        <v>108195.88062804185</v>
      </c>
      <c r="P79">
        <f>I79*'GS&lt;50 OLS'!$B$10</f>
        <v>0</v>
      </c>
      <c r="Q79" s="32">
        <f t="shared" si="7"/>
        <v>10452507.21632221</v>
      </c>
      <c r="R79" s="33">
        <f t="shared" si="8"/>
        <v>-323749.19678300433</v>
      </c>
      <c r="S79" s="54">
        <f t="shared" si="9"/>
        <v>3.0042826040153115E-2</v>
      </c>
    </row>
    <row r="80" spans="1:19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Data'!J80</f>
        <v>11376486.747101519</v>
      </c>
      <c r="E80">
        <f>'Monthly Data'!BH80</f>
        <v>79</v>
      </c>
      <c r="F80">
        <f>'Monthly Data'!BB80</f>
        <v>84.7</v>
      </c>
      <c r="G80">
        <f>'Monthly Data'!CA80</f>
        <v>31</v>
      </c>
      <c r="H80">
        <f>'Monthly Data'!AJ80</f>
        <v>55.1</v>
      </c>
      <c r="I80">
        <f>'Monthly Data'!AS80</f>
        <v>0</v>
      </c>
      <c r="K80">
        <f>'GS&lt;50 OLS'!$B$5</f>
        <v>-4914232.5996199297</v>
      </c>
      <c r="L80">
        <f>E80*'GS&lt;50 OLS'!$B$6</f>
        <v>-272422.33044219436</v>
      </c>
      <c r="M80">
        <f>F80*'GS&lt;50 OLS'!$B$7</f>
        <v>4372958.0576358438</v>
      </c>
      <c r="N80">
        <f>G80*'GS&lt;50 OLS'!$B$8</f>
        <v>11515708.536174906</v>
      </c>
      <c r="O80">
        <f>H80*'GS&lt;50 OLS'!$B$9</f>
        <v>977310.33157460752</v>
      </c>
      <c r="P80">
        <f>I80*'GS&lt;50 OLS'!$B$10</f>
        <v>0</v>
      </c>
      <c r="Q80" s="32">
        <f t="shared" si="7"/>
        <v>11679321.995323233</v>
      </c>
      <c r="R80" s="33">
        <f t="shared" si="8"/>
        <v>302835.24822171405</v>
      </c>
      <c r="S80" s="54">
        <f t="shared" si="9"/>
        <v>2.6619399728028504E-2</v>
      </c>
    </row>
    <row r="81" spans="1:19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Data'!J81</f>
        <v>11290099.830682779</v>
      </c>
      <c r="E81">
        <f>'Monthly Data'!BH81</f>
        <v>80</v>
      </c>
      <c r="F81">
        <f>'Monthly Data'!BB81</f>
        <v>84.4</v>
      </c>
      <c r="G81">
        <f>'Monthly Data'!CA81</f>
        <v>31</v>
      </c>
      <c r="H81">
        <f>'Monthly Data'!AJ81</f>
        <v>39.799999999999997</v>
      </c>
      <c r="I81">
        <f>'Monthly Data'!AS81</f>
        <v>0</v>
      </c>
      <c r="K81">
        <f>'GS&lt;50 OLS'!$B$5</f>
        <v>-4914232.5996199297</v>
      </c>
      <c r="L81">
        <f>E81*'GS&lt;50 OLS'!$B$6</f>
        <v>-275870.71437184239</v>
      </c>
      <c r="M81">
        <f>F81*'GS&lt;50 OLS'!$B$7</f>
        <v>4357469.4222487034</v>
      </c>
      <c r="N81">
        <f>G81*'GS&lt;50 OLS'!$B$8</f>
        <v>11515708.536174906</v>
      </c>
      <c r="O81">
        <f>H81*'GS&lt;50 OLS'!$B$9</f>
        <v>705933.77852394513</v>
      </c>
      <c r="P81">
        <f>I81*'GS&lt;50 OLS'!$B$10</f>
        <v>0</v>
      </c>
      <c r="Q81" s="32">
        <f t="shared" si="7"/>
        <v>11389008.422955781</v>
      </c>
      <c r="R81" s="33">
        <f t="shared" si="8"/>
        <v>98908.59227300249</v>
      </c>
      <c r="S81" s="54">
        <f t="shared" si="9"/>
        <v>8.7606481569101335E-3</v>
      </c>
    </row>
    <row r="82" spans="1:19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Data'!J82</f>
        <v>10679784.992269779</v>
      </c>
      <c r="E82">
        <f>'Monthly Data'!BH82</f>
        <v>81</v>
      </c>
      <c r="F82">
        <f>'Monthly Data'!BB82</f>
        <v>82.3</v>
      </c>
      <c r="G82">
        <f>'Monthly Data'!CA82</f>
        <v>30</v>
      </c>
      <c r="H82">
        <f>'Monthly Data'!AJ82</f>
        <v>38.099999999999994</v>
      </c>
      <c r="I82">
        <f>'Monthly Data'!AS82</f>
        <v>6.2</v>
      </c>
      <c r="K82">
        <f>'GS&lt;50 OLS'!$B$5</f>
        <v>-4914232.5996199297</v>
      </c>
      <c r="L82">
        <f>E82*'GS&lt;50 OLS'!$B$6</f>
        <v>-279319.09830149042</v>
      </c>
      <c r="M82">
        <f>F82*'GS&lt;50 OLS'!$B$7</f>
        <v>4249048.9745387239</v>
      </c>
      <c r="N82">
        <f>G82*'GS&lt;50 OLS'!$B$8</f>
        <v>11144234.06726604</v>
      </c>
      <c r="O82">
        <f>H82*'GS&lt;50 OLS'!$B$9</f>
        <v>675780.82818498253</v>
      </c>
      <c r="P82">
        <f>I82*'GS&lt;50 OLS'!$B$10</f>
        <v>36202.3634747178</v>
      </c>
      <c r="Q82" s="32">
        <f t="shared" si="7"/>
        <v>10911714.535543043</v>
      </c>
      <c r="R82" s="33">
        <f t="shared" si="8"/>
        <v>231929.54327326454</v>
      </c>
      <c r="S82" s="54">
        <f t="shared" si="9"/>
        <v>2.1716686566362463E-2</v>
      </c>
    </row>
    <row r="83" spans="1:19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Data'!J83</f>
        <v>11165262.355125228</v>
      </c>
      <c r="E83">
        <f>'Monthly Data'!BH83</f>
        <v>82</v>
      </c>
      <c r="F83">
        <f>'Monthly Data'!BB83</f>
        <v>81.5</v>
      </c>
      <c r="G83">
        <f>'Monthly Data'!CA83</f>
        <v>31</v>
      </c>
      <c r="H83">
        <f>'Monthly Data'!AJ83</f>
        <v>0</v>
      </c>
      <c r="I83">
        <f>'Monthly Data'!AS83</f>
        <v>153.70000000000002</v>
      </c>
      <c r="K83">
        <f>'GS&lt;50 OLS'!$B$5</f>
        <v>-4914232.5996199297</v>
      </c>
      <c r="L83">
        <f>E83*'GS&lt;50 OLS'!$B$6</f>
        <v>-282767.48223113845</v>
      </c>
      <c r="M83">
        <f>F83*'GS&lt;50 OLS'!$B$7</f>
        <v>4207745.9468396837</v>
      </c>
      <c r="N83">
        <f>G83*'GS&lt;50 OLS'!$B$8</f>
        <v>11515708.536174906</v>
      </c>
      <c r="O83">
        <f>H83*'GS&lt;50 OLS'!$B$9</f>
        <v>0</v>
      </c>
      <c r="P83">
        <f>I83*'GS&lt;50 OLS'!$B$10</f>
        <v>897468.26872002042</v>
      </c>
      <c r="Q83" s="32">
        <f t="shared" si="7"/>
        <v>11423922.669883542</v>
      </c>
      <c r="R83" s="33">
        <f t="shared" si="8"/>
        <v>258660.31475831382</v>
      </c>
      <c r="S83" s="54">
        <f t="shared" si="9"/>
        <v>2.3166523681333838E-2</v>
      </c>
    </row>
    <row r="84" spans="1:19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Data'!J84</f>
        <v>11472596.148173824</v>
      </c>
      <c r="E84">
        <f>'Monthly Data'!BH84</f>
        <v>83</v>
      </c>
      <c r="F84">
        <f>'Monthly Data'!BB84</f>
        <v>80.3</v>
      </c>
      <c r="G84">
        <f>'Monthly Data'!CA84</f>
        <v>30</v>
      </c>
      <c r="H84">
        <f>'Monthly Data'!AJ84</f>
        <v>0</v>
      </c>
      <c r="I84">
        <f>'Monthly Data'!AS84</f>
        <v>252</v>
      </c>
      <c r="K84">
        <f>'GS&lt;50 OLS'!$B$5</f>
        <v>-4914232.5996199297</v>
      </c>
      <c r="L84">
        <f>E84*'GS&lt;50 OLS'!$B$6</f>
        <v>-286215.86616078648</v>
      </c>
      <c r="M84">
        <f>F84*'GS&lt;50 OLS'!$B$7</f>
        <v>4145791.4052911238</v>
      </c>
      <c r="N84">
        <f>G84*'GS&lt;50 OLS'!$B$8</f>
        <v>11144234.06726604</v>
      </c>
      <c r="O84">
        <f>H84*'GS&lt;50 OLS'!$B$9</f>
        <v>0</v>
      </c>
      <c r="P84">
        <f>I84*'GS&lt;50 OLS'!$B$10</f>
        <v>1471450.9025207881</v>
      </c>
      <c r="Q84" s="32">
        <f t="shared" si="7"/>
        <v>11561027.909297235</v>
      </c>
      <c r="R84" s="33">
        <f t="shared" si="8"/>
        <v>88431.761123411357</v>
      </c>
      <c r="S84" s="54">
        <f t="shared" si="9"/>
        <v>7.7080862937450893E-3</v>
      </c>
    </row>
    <row r="85" spans="1:19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Data'!J85</f>
        <v>12747258.634303203</v>
      </c>
      <c r="E85">
        <f>'Monthly Data'!BH85</f>
        <v>84</v>
      </c>
      <c r="F85">
        <f>'Monthly Data'!BB85</f>
        <v>79.8</v>
      </c>
      <c r="G85">
        <f>'Monthly Data'!CA85</f>
        <v>31</v>
      </c>
      <c r="H85">
        <f>'Monthly Data'!AJ85</f>
        <v>0</v>
      </c>
      <c r="I85">
        <f>'Monthly Data'!AS85</f>
        <v>351.09999999999997</v>
      </c>
      <c r="K85">
        <f>'GS&lt;50 OLS'!$B$5</f>
        <v>-4914232.5996199297</v>
      </c>
      <c r="L85">
        <f>E85*'GS&lt;50 OLS'!$B$6</f>
        <v>-289664.25009043451</v>
      </c>
      <c r="M85">
        <f>F85*'GS&lt;50 OLS'!$B$7</f>
        <v>4119977.0129792239</v>
      </c>
      <c r="N85">
        <f>G85*'GS&lt;50 OLS'!$B$8</f>
        <v>11515708.536174906</v>
      </c>
      <c r="O85">
        <f>H85*'GS&lt;50 OLS'!$B$9</f>
        <v>0</v>
      </c>
      <c r="P85">
        <f>I85*'GS&lt;50 OLS'!$B$10</f>
        <v>2050104.8090279708</v>
      </c>
      <c r="Q85" s="32">
        <f t="shared" si="7"/>
        <v>12481893.508471739</v>
      </c>
      <c r="R85" s="33">
        <f t="shared" si="8"/>
        <v>-265365.12583146431</v>
      </c>
      <c r="S85" s="54">
        <f t="shared" si="9"/>
        <v>2.0817426981308739E-2</v>
      </c>
    </row>
    <row r="86" spans="1:19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Data'!J86</f>
        <v>13927164.019335618</v>
      </c>
      <c r="E86">
        <f>'Monthly Data'!BH86</f>
        <v>85</v>
      </c>
      <c r="F86">
        <f>'Monthly Data'!BB86</f>
        <v>78.599999999999994</v>
      </c>
      <c r="G86">
        <f>'Monthly Data'!CA86</f>
        <v>31</v>
      </c>
      <c r="H86">
        <f>'Monthly Data'!AJ86</f>
        <v>0</v>
      </c>
      <c r="I86">
        <f>'Monthly Data'!AS86</f>
        <v>636.6</v>
      </c>
      <c r="K86">
        <f>'GS&lt;50 OLS'!$B$5</f>
        <v>-4914232.5996199297</v>
      </c>
      <c r="L86">
        <f>E86*'GS&lt;50 OLS'!$B$6</f>
        <v>-293112.63402008254</v>
      </c>
      <c r="M86">
        <f>F86*'GS&lt;50 OLS'!$B$7</f>
        <v>4058022.471430664</v>
      </c>
      <c r="N86">
        <f>G86*'GS&lt;50 OLS'!$B$8</f>
        <v>11515708.536174906</v>
      </c>
      <c r="O86">
        <f>H86*'GS&lt;50 OLS'!$B$9</f>
        <v>0</v>
      </c>
      <c r="P86">
        <f>I86*'GS&lt;50 OLS'!$B$10</f>
        <v>3717165.2561298958</v>
      </c>
      <c r="Q86" s="32">
        <f t="shared" si="7"/>
        <v>14083551.030095454</v>
      </c>
      <c r="R86" s="33">
        <f t="shared" si="8"/>
        <v>156387.01075983606</v>
      </c>
      <c r="S86" s="54">
        <f t="shared" si="9"/>
        <v>1.1228920011476705E-2</v>
      </c>
    </row>
    <row r="87" spans="1:19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Data'!J87</f>
        <v>13143912.899094341</v>
      </c>
      <c r="E87">
        <f>'Monthly Data'!BH87</f>
        <v>86</v>
      </c>
      <c r="F87">
        <f>'Monthly Data'!BB87</f>
        <v>78.599999999999994</v>
      </c>
      <c r="G87">
        <f>'Monthly Data'!CA87</f>
        <v>29</v>
      </c>
      <c r="H87">
        <f>'Monthly Data'!AJ87</f>
        <v>0</v>
      </c>
      <c r="I87">
        <f>'Monthly Data'!AS87</f>
        <v>624.9</v>
      </c>
      <c r="K87">
        <f>'GS&lt;50 OLS'!$B$5</f>
        <v>-4914232.5996199297</v>
      </c>
      <c r="L87">
        <f>E87*'GS&lt;50 OLS'!$B$6</f>
        <v>-296561.01794973057</v>
      </c>
      <c r="M87">
        <f>F87*'GS&lt;50 OLS'!$B$7</f>
        <v>4058022.471430664</v>
      </c>
      <c r="N87">
        <f>G87*'GS&lt;50 OLS'!$B$8</f>
        <v>10772759.598357171</v>
      </c>
      <c r="O87">
        <f>H87*'GS&lt;50 OLS'!$B$9</f>
        <v>0</v>
      </c>
      <c r="P87">
        <f>I87*'GS&lt;50 OLS'!$B$10</f>
        <v>3648847.8927985732</v>
      </c>
      <c r="Q87" s="32">
        <f t="shared" si="7"/>
        <v>13268836.345016748</v>
      </c>
      <c r="R87" s="33">
        <f t="shared" si="8"/>
        <v>124923.44592240639</v>
      </c>
      <c r="S87" s="54">
        <f t="shared" si="9"/>
        <v>9.5042813263783894E-3</v>
      </c>
    </row>
    <row r="88" spans="1:19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Data'!J88</f>
        <v>13181392.511209868</v>
      </c>
      <c r="E88">
        <f>'Monthly Data'!BH88</f>
        <v>87</v>
      </c>
      <c r="F88">
        <f>'Monthly Data'!BB88</f>
        <v>78.8</v>
      </c>
      <c r="G88">
        <f>'Monthly Data'!CA88</f>
        <v>31</v>
      </c>
      <c r="H88">
        <f>'Monthly Data'!AJ88</f>
        <v>0</v>
      </c>
      <c r="I88">
        <f>'Monthly Data'!AS88</f>
        <v>411.40000000000009</v>
      </c>
      <c r="K88">
        <f>'GS&lt;50 OLS'!$B$5</f>
        <v>-4914232.5996199297</v>
      </c>
      <c r="L88">
        <f>E88*'GS&lt;50 OLS'!$B$6</f>
        <v>-300009.40187937859</v>
      </c>
      <c r="M88">
        <f>F88*'GS&lt;50 OLS'!$B$7</f>
        <v>4068348.228355424</v>
      </c>
      <c r="N88">
        <f>G88*'GS&lt;50 OLS'!$B$8</f>
        <v>11515708.536174906</v>
      </c>
      <c r="O88">
        <f>H88*'GS&lt;50 OLS'!$B$9</f>
        <v>0</v>
      </c>
      <c r="P88">
        <f>I88*'GS&lt;50 OLS'!$B$10</f>
        <v>2402201.989274017</v>
      </c>
      <c r="Q88" s="32">
        <f t="shared" si="7"/>
        <v>12772016.75230504</v>
      </c>
      <c r="R88" s="33">
        <f t="shared" si="8"/>
        <v>-409375.75890482776</v>
      </c>
      <c r="S88" s="54">
        <f t="shared" si="9"/>
        <v>3.1057094958418227E-2</v>
      </c>
    </row>
    <row r="89" spans="1:19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Data'!J89</f>
        <v>11741355.772917975</v>
      </c>
      <c r="E89">
        <f>'Monthly Data'!BH89</f>
        <v>88</v>
      </c>
      <c r="F89">
        <f>'Monthly Data'!BB89</f>
        <v>79.599999999999994</v>
      </c>
      <c r="G89">
        <f>'Monthly Data'!CA89</f>
        <v>30</v>
      </c>
      <c r="H89">
        <f>'Monthly Data'!AJ89</f>
        <v>0</v>
      </c>
      <c r="I89">
        <f>'Monthly Data'!AS89</f>
        <v>304.20000000000005</v>
      </c>
      <c r="K89">
        <f>'GS&lt;50 OLS'!$B$5</f>
        <v>-4914232.5996199297</v>
      </c>
      <c r="L89">
        <f>E89*'GS&lt;50 OLS'!$B$6</f>
        <v>-303457.78580902662</v>
      </c>
      <c r="M89">
        <f>F89*'GS&lt;50 OLS'!$B$7</f>
        <v>4109651.2560544638</v>
      </c>
      <c r="N89">
        <f>G89*'GS&lt;50 OLS'!$B$8</f>
        <v>11144234.06726604</v>
      </c>
      <c r="O89">
        <f>H89*'GS&lt;50 OLS'!$B$9</f>
        <v>0</v>
      </c>
      <c r="P89">
        <f>I89*'GS&lt;50 OLS'!$B$10</f>
        <v>1776251.44661438</v>
      </c>
      <c r="Q89" s="32">
        <f t="shared" si="7"/>
        <v>11812446.384505928</v>
      </c>
      <c r="R89" s="33">
        <f t="shared" si="8"/>
        <v>71090.611587952822</v>
      </c>
      <c r="S89" s="54">
        <f t="shared" si="9"/>
        <v>6.0547191451200957E-3</v>
      </c>
    </row>
    <row r="90" spans="1:19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Data'!J90</f>
        <v>11120370.95655865</v>
      </c>
      <c r="E90">
        <f>'Monthly Data'!BH90</f>
        <v>89</v>
      </c>
      <c r="F90">
        <f>'Monthly Data'!BB90</f>
        <v>80.099999999999994</v>
      </c>
      <c r="G90">
        <f>'Monthly Data'!CA90</f>
        <v>31</v>
      </c>
      <c r="H90">
        <f>'Monthly Data'!AJ90</f>
        <v>12.6</v>
      </c>
      <c r="I90">
        <f>'Monthly Data'!AS90</f>
        <v>41</v>
      </c>
      <c r="K90">
        <f>'GS&lt;50 OLS'!$B$5</f>
        <v>-4914232.5996199297</v>
      </c>
      <c r="L90">
        <f>E90*'GS&lt;50 OLS'!$B$6</f>
        <v>-306906.16973867465</v>
      </c>
      <c r="M90">
        <f>F90*'GS&lt;50 OLS'!$B$7</f>
        <v>4135465.6483663637</v>
      </c>
      <c r="N90">
        <f>G90*'GS&lt;50 OLS'!$B$8</f>
        <v>11515708.536174906</v>
      </c>
      <c r="O90">
        <f>H90*'GS&lt;50 OLS'!$B$9</f>
        <v>223486.57310054544</v>
      </c>
      <c r="P90">
        <f>I90*'GS&lt;50 OLS'!$B$10</f>
        <v>239402.72620377899</v>
      </c>
      <c r="Q90" s="32">
        <f t="shared" si="7"/>
        <v>10892924.714486988</v>
      </c>
      <c r="R90" s="33">
        <f t="shared" si="8"/>
        <v>-227446.2420716621</v>
      </c>
      <c r="S90" s="54">
        <f t="shared" si="9"/>
        <v>2.0453116443702561E-2</v>
      </c>
    </row>
    <row r="91" spans="1:19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Data'!J91</f>
        <v>10889027.461444192</v>
      </c>
      <c r="E91">
        <f>'Monthly Data'!BH91</f>
        <v>90</v>
      </c>
      <c r="F91">
        <f>'Monthly Data'!BB91</f>
        <v>81.5</v>
      </c>
      <c r="G91">
        <f>'Monthly Data'!CA91</f>
        <v>30</v>
      </c>
      <c r="H91">
        <f>'Monthly Data'!AJ91</f>
        <v>31.900000000000002</v>
      </c>
      <c r="I91">
        <f>'Monthly Data'!AS91</f>
        <v>1.4000000000000004</v>
      </c>
      <c r="K91">
        <f>'GS&lt;50 OLS'!$B$5</f>
        <v>-4914232.5996199297</v>
      </c>
      <c r="L91">
        <f>E91*'GS&lt;50 OLS'!$B$6</f>
        <v>-310354.55366832268</v>
      </c>
      <c r="M91">
        <f>F91*'GS&lt;50 OLS'!$B$7</f>
        <v>4207745.9468396837</v>
      </c>
      <c r="N91">
        <f>G91*'GS&lt;50 OLS'!$B$8</f>
        <v>11144234.06726604</v>
      </c>
      <c r="O91">
        <f>H91*'GS&lt;50 OLS'!$B$9</f>
        <v>565811.24459582544</v>
      </c>
      <c r="P91">
        <f>I91*'GS&lt;50 OLS'!$B$10</f>
        <v>8174.7272362266021</v>
      </c>
      <c r="Q91" s="32">
        <f t="shared" si="7"/>
        <v>10701378.832649522</v>
      </c>
      <c r="R91" s="33">
        <f t="shared" si="8"/>
        <v>-187648.6287946701</v>
      </c>
      <c r="S91" s="54">
        <f t="shared" si="9"/>
        <v>1.7232818032564923E-2</v>
      </c>
    </row>
    <row r="92" spans="1:19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Data'!J92</f>
        <v>11547593.193661731</v>
      </c>
      <c r="E92">
        <f>'Monthly Data'!BH92</f>
        <v>91</v>
      </c>
      <c r="F92">
        <f>'Monthly Data'!BB92</f>
        <v>83.2</v>
      </c>
      <c r="G92">
        <f>'Monthly Data'!CA92</f>
        <v>31</v>
      </c>
      <c r="H92">
        <f>'Monthly Data'!AJ92</f>
        <v>72.7</v>
      </c>
      <c r="I92">
        <f>'Monthly Data'!AS92</f>
        <v>0</v>
      </c>
      <c r="K92">
        <f>'GS&lt;50 OLS'!$B$5</f>
        <v>-4914232.5996199297</v>
      </c>
      <c r="L92">
        <f>E92*'GS&lt;50 OLS'!$B$6</f>
        <v>-313802.93759797071</v>
      </c>
      <c r="M92">
        <f>F92*'GS&lt;50 OLS'!$B$7</f>
        <v>4295514.880700144</v>
      </c>
      <c r="N92">
        <f>G92*'GS&lt;50 OLS'!$B$8</f>
        <v>11515708.536174906</v>
      </c>
      <c r="O92">
        <f>H92*'GS&lt;50 OLS'!$B$9</f>
        <v>1289482.0527309249</v>
      </c>
      <c r="P92">
        <f>I92*'GS&lt;50 OLS'!$B$10</f>
        <v>0</v>
      </c>
      <c r="Q92" s="32">
        <f t="shared" si="7"/>
        <v>11872669.932388075</v>
      </c>
      <c r="R92" s="33">
        <f t="shared" si="8"/>
        <v>325076.73872634396</v>
      </c>
      <c r="S92" s="54">
        <f t="shared" si="9"/>
        <v>2.8151038339727177E-2</v>
      </c>
    </row>
    <row r="93" spans="1:19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Data'!J93</f>
        <v>11415908.383260217</v>
      </c>
      <c r="E93">
        <f>'Monthly Data'!BH93</f>
        <v>92</v>
      </c>
      <c r="F93">
        <f>'Monthly Data'!BB93</f>
        <v>83.8</v>
      </c>
      <c r="G93">
        <f>'Monthly Data'!CA93</f>
        <v>31</v>
      </c>
      <c r="H93">
        <f>'Monthly Data'!AJ93</f>
        <v>73.299999999999983</v>
      </c>
      <c r="I93">
        <f>'Monthly Data'!AS93</f>
        <v>0</v>
      </c>
      <c r="K93">
        <f>'GS&lt;50 OLS'!$B$5</f>
        <v>-4914232.5996199297</v>
      </c>
      <c r="L93">
        <f>E93*'GS&lt;50 OLS'!$B$6</f>
        <v>-317251.32152761874</v>
      </c>
      <c r="M93">
        <f>F93*'GS&lt;50 OLS'!$B$7</f>
        <v>4326492.1514744237</v>
      </c>
      <c r="N93">
        <f>G93*'GS&lt;50 OLS'!$B$8</f>
        <v>11515708.536174906</v>
      </c>
      <c r="O93">
        <f>H93*'GS&lt;50 OLS'!$B$9</f>
        <v>1300124.2704976173</v>
      </c>
      <c r="P93">
        <f>I93*'GS&lt;50 OLS'!$B$10</f>
        <v>0</v>
      </c>
      <c r="Q93" s="32">
        <f t="shared" si="7"/>
        <v>11910841.036999397</v>
      </c>
      <c r="R93" s="33">
        <f t="shared" si="8"/>
        <v>494932.65373918042</v>
      </c>
      <c r="S93" s="54">
        <f t="shared" si="9"/>
        <v>4.3354644862508514E-2</v>
      </c>
    </row>
    <row r="94" spans="1:19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Data'!J94</f>
        <v>10563643.298263041</v>
      </c>
      <c r="E94">
        <f>'Monthly Data'!BH94</f>
        <v>93</v>
      </c>
      <c r="F94">
        <f>'Monthly Data'!BB94</f>
        <v>83.4</v>
      </c>
      <c r="G94">
        <f>'Monthly Data'!CA94</f>
        <v>30</v>
      </c>
      <c r="H94">
        <f>'Monthly Data'!AJ94</f>
        <v>10.700000000000001</v>
      </c>
      <c r="I94">
        <f>'Monthly Data'!AS94</f>
        <v>2.8999999999999986</v>
      </c>
      <c r="K94">
        <f>'GS&lt;50 OLS'!$B$5</f>
        <v>-4914232.5996199297</v>
      </c>
      <c r="L94">
        <f>E94*'GS&lt;50 OLS'!$B$6</f>
        <v>-320699.70545726677</v>
      </c>
      <c r="M94">
        <f>F94*'GS&lt;50 OLS'!$B$7</f>
        <v>4305840.6376249036</v>
      </c>
      <c r="N94">
        <f>G94*'GS&lt;50 OLS'!$B$8</f>
        <v>11144234.06726604</v>
      </c>
      <c r="O94">
        <f>H94*'GS&lt;50 OLS'!$B$9</f>
        <v>189786.2168393521</v>
      </c>
      <c r="P94">
        <f>I94*'GS&lt;50 OLS'!$B$10</f>
        <v>16933.363560755093</v>
      </c>
      <c r="Q94" s="32">
        <f t="shared" si="7"/>
        <v>10421861.980213854</v>
      </c>
      <c r="R94" s="33">
        <f t="shared" si="8"/>
        <v>-141781.31804918684</v>
      </c>
      <c r="S94" s="54">
        <f t="shared" si="9"/>
        <v>1.3421630591455095E-2</v>
      </c>
    </row>
    <row r="95" spans="1:19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Data'!J95</f>
        <v>10802369.847142525</v>
      </c>
      <c r="E95">
        <f>'Monthly Data'!BH95</f>
        <v>94</v>
      </c>
      <c r="F95">
        <f>'Monthly Data'!BB95</f>
        <v>83.6</v>
      </c>
      <c r="G95">
        <f>'Monthly Data'!CA95</f>
        <v>31</v>
      </c>
      <c r="H95">
        <f>'Monthly Data'!AJ95</f>
        <v>0.5</v>
      </c>
      <c r="I95">
        <f>'Monthly Data'!AS95</f>
        <v>121.60000000000001</v>
      </c>
      <c r="K95">
        <f>'GS&lt;50 OLS'!$B$5</f>
        <v>-4914232.5996199297</v>
      </c>
      <c r="L95">
        <f>E95*'GS&lt;50 OLS'!$B$6</f>
        <v>-324148.0893869148</v>
      </c>
      <c r="M95">
        <f>F95*'GS&lt;50 OLS'!$B$7</f>
        <v>4316166.3945496632</v>
      </c>
      <c r="N95">
        <f>G95*'GS&lt;50 OLS'!$B$8</f>
        <v>11515708.536174906</v>
      </c>
      <c r="O95">
        <f>H95*'GS&lt;50 OLS'!$B$9</f>
        <v>8868.5148055772006</v>
      </c>
      <c r="P95">
        <f>I95*'GS&lt;50 OLS'!$B$10</f>
        <v>710033.45137511042</v>
      </c>
      <c r="Q95" s="32">
        <f t="shared" si="7"/>
        <v>11312396.207898414</v>
      </c>
      <c r="R95" s="33">
        <f t="shared" si="8"/>
        <v>510026.36075588875</v>
      </c>
      <c r="S95" s="54">
        <f t="shared" si="9"/>
        <v>4.7214302784754442E-2</v>
      </c>
    </row>
    <row r="96" spans="1:19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Data'!J96</f>
        <v>11422200.503342638</v>
      </c>
      <c r="E96">
        <f>'Monthly Data'!BH96</f>
        <v>95</v>
      </c>
      <c r="F96">
        <f>'Monthly Data'!BB96</f>
        <v>83.9</v>
      </c>
      <c r="G96">
        <f>'Monthly Data'!CA96</f>
        <v>30</v>
      </c>
      <c r="H96">
        <f>'Monthly Data'!AJ96</f>
        <v>0</v>
      </c>
      <c r="I96">
        <f>'Monthly Data'!AS96</f>
        <v>225.29999999999995</v>
      </c>
      <c r="K96">
        <f>'GS&lt;50 OLS'!$B$5</f>
        <v>-4914232.5996199297</v>
      </c>
      <c r="L96">
        <f>E96*'GS&lt;50 OLS'!$B$6</f>
        <v>-327596.47331656283</v>
      </c>
      <c r="M96">
        <f>F96*'GS&lt;50 OLS'!$B$7</f>
        <v>4331655.0299368035</v>
      </c>
      <c r="N96">
        <f>G96*'GS&lt;50 OLS'!$B$8</f>
        <v>11144234.06726604</v>
      </c>
      <c r="O96">
        <f>H96*'GS&lt;50 OLS'!$B$9</f>
        <v>0</v>
      </c>
      <c r="P96">
        <f>I96*'GS&lt;50 OLS'!$B$10</f>
        <v>1315547.1759441805</v>
      </c>
      <c r="Q96" s="32">
        <f t="shared" si="7"/>
        <v>11549607.200210532</v>
      </c>
      <c r="R96" s="33">
        <f t="shared" si="8"/>
        <v>127406.69686789438</v>
      </c>
      <c r="S96" s="54">
        <f t="shared" si="9"/>
        <v>1.1154304009162647E-2</v>
      </c>
    </row>
    <row r="97" spans="1:19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Data'!J97</f>
        <v>13235179.382325474</v>
      </c>
      <c r="E97">
        <f>'Monthly Data'!BH97</f>
        <v>96</v>
      </c>
      <c r="F97">
        <f>'Monthly Data'!BB97</f>
        <v>83.1</v>
      </c>
      <c r="G97">
        <f>'Monthly Data'!CA97</f>
        <v>31</v>
      </c>
      <c r="H97">
        <f>'Monthly Data'!AJ97</f>
        <v>0</v>
      </c>
      <c r="I97">
        <f>'Monthly Data'!AS97</f>
        <v>552.00000000000011</v>
      </c>
      <c r="K97">
        <f>'GS&lt;50 OLS'!$B$5</f>
        <v>-4914232.5996199297</v>
      </c>
      <c r="L97">
        <f>E97*'GS&lt;50 OLS'!$B$6</f>
        <v>-331044.85724621092</v>
      </c>
      <c r="M97">
        <f>F97*'GS&lt;50 OLS'!$B$7</f>
        <v>4290352.0022377633</v>
      </c>
      <c r="N97">
        <f>G97*'GS&lt;50 OLS'!$B$8</f>
        <v>11515708.536174906</v>
      </c>
      <c r="O97">
        <f>H97*'GS&lt;50 OLS'!$B$9</f>
        <v>0</v>
      </c>
      <c r="P97">
        <f>I97*'GS&lt;50 OLS'!$B$10</f>
        <v>3223178.1674264888</v>
      </c>
      <c r="Q97" s="32">
        <f t="shared" si="7"/>
        <v>13783961.248973019</v>
      </c>
      <c r="R97" s="33">
        <f t="shared" si="8"/>
        <v>548781.86664754525</v>
      </c>
      <c r="S97" s="54">
        <f t="shared" si="9"/>
        <v>4.1463878259209663E-2</v>
      </c>
    </row>
    <row r="98" spans="1:19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Data'!J98</f>
        <v>13581892.271230409</v>
      </c>
      <c r="E98">
        <f>'Monthly Data'!BH98</f>
        <v>97</v>
      </c>
      <c r="F98">
        <f>'Monthly Data'!BB98</f>
        <v>81.5</v>
      </c>
      <c r="G98">
        <f>'Monthly Data'!CA98</f>
        <v>31</v>
      </c>
      <c r="H98">
        <f>'Monthly Data'!AJ98</f>
        <v>0</v>
      </c>
      <c r="I98">
        <f>'Monthly Data'!AS98</f>
        <v>547.5</v>
      </c>
      <c r="K98">
        <f>'GS&lt;50 OLS'!$B$5</f>
        <v>-4914232.5996199297</v>
      </c>
      <c r="L98">
        <f>E98*'GS&lt;50 OLS'!$B$6</f>
        <v>-334493.24117585894</v>
      </c>
      <c r="M98">
        <f>F98*'GS&lt;50 OLS'!$B$7</f>
        <v>4207745.9468396837</v>
      </c>
      <c r="N98">
        <f>G98*'GS&lt;50 OLS'!$B$8</f>
        <v>11515708.536174906</v>
      </c>
      <c r="O98">
        <f>H98*'GS&lt;50 OLS'!$B$9</f>
        <v>0</v>
      </c>
      <c r="P98">
        <f>I98*'GS&lt;50 OLS'!$B$10</f>
        <v>3196902.2584529025</v>
      </c>
      <c r="Q98" s="32">
        <f t="shared" ref="Q98:Q121" si="10">SUM(K98:P98)</f>
        <v>13671630.900671706</v>
      </c>
      <c r="R98" s="33">
        <f t="shared" ref="R98:R121" si="11">Q98-D98</f>
        <v>89738.629441296682</v>
      </c>
      <c r="S98" s="54">
        <f t="shared" ref="S98:S121" si="12">ABS(R98/D98)</f>
        <v>6.6072258304819475E-3</v>
      </c>
    </row>
    <row r="99" spans="1:19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Data'!J99</f>
        <v>12307051.355232682</v>
      </c>
      <c r="E99">
        <f>'Monthly Data'!BH99</f>
        <v>98</v>
      </c>
      <c r="F99">
        <f>'Monthly Data'!BB99</f>
        <v>80.3</v>
      </c>
      <c r="G99">
        <f>'Monthly Data'!CA99</f>
        <v>28</v>
      </c>
      <c r="H99">
        <f>'Monthly Data'!AJ99</f>
        <v>0</v>
      </c>
      <c r="I99">
        <f>'Monthly Data'!AS99</f>
        <v>491.3</v>
      </c>
      <c r="K99">
        <f>'GS&lt;50 OLS'!$B$5</f>
        <v>-4914232.5996199297</v>
      </c>
      <c r="L99">
        <f>E99*'GS&lt;50 OLS'!$B$6</f>
        <v>-337941.62510550697</v>
      </c>
      <c r="M99">
        <f>F99*'GS&lt;50 OLS'!$B$7</f>
        <v>4145791.4052911238</v>
      </c>
      <c r="N99">
        <f>G99*'GS&lt;50 OLS'!$B$8</f>
        <v>10401285.129448304</v>
      </c>
      <c r="O99">
        <f>H99*'GS&lt;50 OLS'!$B$9</f>
        <v>0</v>
      </c>
      <c r="P99">
        <f>I99*'GS&lt;50 OLS'!$B$10</f>
        <v>2868745.3508272348</v>
      </c>
      <c r="Q99" s="32">
        <f t="shared" si="10"/>
        <v>12163647.660841227</v>
      </c>
      <c r="R99" s="33">
        <f t="shared" si="11"/>
        <v>-143403.6943914555</v>
      </c>
      <c r="S99" s="54">
        <f t="shared" si="12"/>
        <v>1.1652156983198374E-2</v>
      </c>
    </row>
    <row r="100" spans="1:19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Data'!J100</f>
        <v>12961015.875376809</v>
      </c>
      <c r="E100">
        <f>'Monthly Data'!BH100</f>
        <v>99</v>
      </c>
      <c r="F100">
        <f>'Monthly Data'!BB100</f>
        <v>79.099999999999994</v>
      </c>
      <c r="G100">
        <f>'Monthly Data'!CA100</f>
        <v>31</v>
      </c>
      <c r="H100">
        <f>'Monthly Data'!AJ100</f>
        <v>0</v>
      </c>
      <c r="I100">
        <f>'Monthly Data'!AS100</f>
        <v>524.9</v>
      </c>
      <c r="K100">
        <f>'GS&lt;50 OLS'!$B$5</f>
        <v>-4914232.5996199297</v>
      </c>
      <c r="L100">
        <f>E100*'GS&lt;50 OLS'!$B$6</f>
        <v>-341390.009035155</v>
      </c>
      <c r="M100">
        <f>F100*'GS&lt;50 OLS'!$B$7</f>
        <v>4083836.8637425639</v>
      </c>
      <c r="N100">
        <f>G100*'GS&lt;50 OLS'!$B$8</f>
        <v>11515708.536174906</v>
      </c>
      <c r="O100">
        <f>H100*'GS&lt;50 OLS'!$B$9</f>
        <v>0</v>
      </c>
      <c r="P100">
        <f>I100*'GS&lt;50 OLS'!$B$10</f>
        <v>3064938.8044966729</v>
      </c>
      <c r="Q100" s="32">
        <f t="shared" si="10"/>
        <v>13408861.595759057</v>
      </c>
      <c r="R100" s="33">
        <f t="shared" si="11"/>
        <v>447845.72038224712</v>
      </c>
      <c r="S100" s="54">
        <f t="shared" si="12"/>
        <v>3.4553288468156217E-2</v>
      </c>
    </row>
    <row r="101" spans="1:19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Data'!J101</f>
        <v>10999227.176268414</v>
      </c>
      <c r="E101">
        <f>'Monthly Data'!BH101</f>
        <v>100</v>
      </c>
      <c r="F101">
        <f>'Monthly Data'!BB101</f>
        <v>78.3</v>
      </c>
      <c r="G101">
        <f>'Monthly Data'!CA101</f>
        <v>30</v>
      </c>
      <c r="H101">
        <f>'Monthly Data'!AJ101</f>
        <v>0</v>
      </c>
      <c r="I101">
        <f>'Monthly Data'!AS101</f>
        <v>173.30000000000004</v>
      </c>
      <c r="K101">
        <f>'GS&lt;50 OLS'!$B$5</f>
        <v>-4914232.5996199297</v>
      </c>
      <c r="L101">
        <f>E101*'GS&lt;50 OLS'!$B$6</f>
        <v>-344838.39296480303</v>
      </c>
      <c r="M101">
        <f>F101*'GS&lt;50 OLS'!$B$7</f>
        <v>4042533.8360435246</v>
      </c>
      <c r="N101">
        <f>G101*'GS&lt;50 OLS'!$B$8</f>
        <v>11144234.06726604</v>
      </c>
      <c r="O101">
        <f>H101*'GS&lt;50 OLS'!$B$9</f>
        <v>0</v>
      </c>
      <c r="P101">
        <f>I101*'GS&lt;50 OLS'!$B$10</f>
        <v>1011914.4500271929</v>
      </c>
      <c r="Q101" s="32">
        <f t="shared" si="10"/>
        <v>10939611.360752024</v>
      </c>
      <c r="R101" s="33">
        <f t="shared" si="11"/>
        <v>-59615.815516389906</v>
      </c>
      <c r="S101" s="54">
        <f t="shared" si="12"/>
        <v>5.4200003837556075E-3</v>
      </c>
    </row>
    <row r="102" spans="1:19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Data'!J102</f>
        <v>10473184.610428929</v>
      </c>
      <c r="E102">
        <f>'Monthly Data'!BH102</f>
        <v>101</v>
      </c>
      <c r="F102">
        <f>'Monthly Data'!BB102</f>
        <v>78.599999999999994</v>
      </c>
      <c r="G102">
        <f>'Monthly Data'!CA102</f>
        <v>31</v>
      </c>
      <c r="H102">
        <f>'Monthly Data'!AJ102</f>
        <v>1.3</v>
      </c>
      <c r="I102">
        <f>'Monthly Data'!AS102</f>
        <v>54.4</v>
      </c>
      <c r="K102">
        <f>'GS&lt;50 OLS'!$B$5</f>
        <v>-4914232.5996199297</v>
      </c>
      <c r="L102">
        <f>E102*'GS&lt;50 OLS'!$B$6</f>
        <v>-348286.77689445106</v>
      </c>
      <c r="M102">
        <f>F102*'GS&lt;50 OLS'!$B$7</f>
        <v>4058022.471430664</v>
      </c>
      <c r="N102">
        <f>G102*'GS&lt;50 OLS'!$B$8</f>
        <v>11515708.536174906</v>
      </c>
      <c r="O102">
        <f>H102*'GS&lt;50 OLS'!$B$9</f>
        <v>23058.138494500723</v>
      </c>
      <c r="P102">
        <f>I102*'GS&lt;50 OLS'!$B$10</f>
        <v>317646.54403623362</v>
      </c>
      <c r="Q102" s="32">
        <f t="shared" si="10"/>
        <v>10651916.313621923</v>
      </c>
      <c r="R102" s="33">
        <f t="shared" si="11"/>
        <v>178731.703192994</v>
      </c>
      <c r="S102" s="54">
        <f t="shared" si="12"/>
        <v>1.7065650023491186E-2</v>
      </c>
    </row>
    <row r="103" spans="1:19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Data'!J103</f>
        <v>10173483.751383949</v>
      </c>
      <c r="E103">
        <f>'Monthly Data'!BH103</f>
        <v>102</v>
      </c>
      <c r="F103">
        <f>'Monthly Data'!BB103</f>
        <v>81</v>
      </c>
      <c r="G103">
        <f>'Monthly Data'!CA103</f>
        <v>30</v>
      </c>
      <c r="H103">
        <f>'Monthly Data'!AJ103</f>
        <v>11.9</v>
      </c>
      <c r="I103">
        <f>'Monthly Data'!AS103</f>
        <v>0.19999999999999929</v>
      </c>
      <c r="K103">
        <f>'GS&lt;50 OLS'!$B$5</f>
        <v>-4914232.5996199297</v>
      </c>
      <c r="L103">
        <f>E103*'GS&lt;50 OLS'!$B$6</f>
        <v>-351735.16082409909</v>
      </c>
      <c r="M103">
        <f>F103*'GS&lt;50 OLS'!$B$7</f>
        <v>4181931.5545277838</v>
      </c>
      <c r="N103">
        <f>G103*'GS&lt;50 OLS'!$B$8</f>
        <v>11144234.06726604</v>
      </c>
      <c r="O103">
        <f>H103*'GS&lt;50 OLS'!$B$9</f>
        <v>211070.65237273739</v>
      </c>
      <c r="P103">
        <f>I103*'GS&lt;50 OLS'!$B$10</f>
        <v>1167.8181766037958</v>
      </c>
      <c r="Q103" s="32">
        <f t="shared" si="10"/>
        <v>10272436.331899134</v>
      </c>
      <c r="R103" s="33">
        <f t="shared" si="11"/>
        <v>98952.580515185371</v>
      </c>
      <c r="S103" s="54">
        <f t="shared" si="12"/>
        <v>9.7265187553599187E-3</v>
      </c>
    </row>
    <row r="104" spans="1:19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Data'!J104</f>
        <v>11023001.378199605</v>
      </c>
      <c r="E104">
        <f>'Monthly Data'!BH104</f>
        <v>103</v>
      </c>
      <c r="F104">
        <f>'Monthly Data'!BB104</f>
        <v>82.8</v>
      </c>
      <c r="G104">
        <f>'Monthly Data'!CA104</f>
        <v>31</v>
      </c>
      <c r="H104">
        <f>'Monthly Data'!AJ104</f>
        <v>31.100000000000005</v>
      </c>
      <c r="I104">
        <f>'Monthly Data'!AS104</f>
        <v>0</v>
      </c>
      <c r="K104">
        <f>'GS&lt;50 OLS'!$B$5</f>
        <v>-4914232.5996199297</v>
      </c>
      <c r="L104">
        <f>E104*'GS&lt;50 OLS'!$B$6</f>
        <v>-355183.54475374712</v>
      </c>
      <c r="M104">
        <f>F104*'GS&lt;50 OLS'!$B$7</f>
        <v>4274863.3668506239</v>
      </c>
      <c r="N104">
        <f>G104*'GS&lt;50 OLS'!$B$8</f>
        <v>11515708.536174906</v>
      </c>
      <c r="O104">
        <f>H104*'GS&lt;50 OLS'!$B$9</f>
        <v>551621.62090690201</v>
      </c>
      <c r="P104">
        <f>I104*'GS&lt;50 OLS'!$B$10</f>
        <v>0</v>
      </c>
      <c r="Q104" s="32">
        <f t="shared" si="10"/>
        <v>11072777.379558755</v>
      </c>
      <c r="R104" s="33">
        <f t="shared" si="11"/>
        <v>49776.001359149814</v>
      </c>
      <c r="S104" s="54">
        <f t="shared" si="12"/>
        <v>4.5156486560541248E-3</v>
      </c>
    </row>
    <row r="105" spans="1:19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Data'!J105</f>
        <v>10716493.421818431</v>
      </c>
      <c r="E105">
        <f>'Monthly Data'!BH105</f>
        <v>104</v>
      </c>
      <c r="F105">
        <f>'Monthly Data'!BB105</f>
        <v>82.9</v>
      </c>
      <c r="G105">
        <f>'Monthly Data'!CA105</f>
        <v>31</v>
      </c>
      <c r="H105">
        <f>'Monthly Data'!AJ105</f>
        <v>11.6</v>
      </c>
      <c r="I105">
        <f>'Monthly Data'!AS105</f>
        <v>0.19999999999999929</v>
      </c>
      <c r="K105">
        <f>'GS&lt;50 OLS'!$B$5</f>
        <v>-4914232.5996199297</v>
      </c>
      <c r="L105">
        <f>E105*'GS&lt;50 OLS'!$B$6</f>
        <v>-358631.92868339515</v>
      </c>
      <c r="M105">
        <f>F105*'GS&lt;50 OLS'!$B$7</f>
        <v>4280026.2453130037</v>
      </c>
      <c r="N105">
        <f>G105*'GS&lt;50 OLS'!$B$8</f>
        <v>11515708.536174906</v>
      </c>
      <c r="O105">
        <f>H105*'GS&lt;50 OLS'!$B$9</f>
        <v>205749.54348939104</v>
      </c>
      <c r="P105">
        <f>I105*'GS&lt;50 OLS'!$B$10</f>
        <v>1167.8181766037958</v>
      </c>
      <c r="Q105" s="32">
        <f t="shared" si="10"/>
        <v>10729787.614850579</v>
      </c>
      <c r="R105" s="33">
        <f t="shared" si="11"/>
        <v>13294.193032147363</v>
      </c>
      <c r="S105" s="54">
        <f t="shared" si="12"/>
        <v>1.2405357339258772E-3</v>
      </c>
    </row>
    <row r="106" spans="1:19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Data'!J106</f>
        <v>10417274.479420992</v>
      </c>
      <c r="E106">
        <f>'Monthly Data'!BH106</f>
        <v>105</v>
      </c>
      <c r="F106">
        <f>'Monthly Data'!BB106</f>
        <v>82.2</v>
      </c>
      <c r="G106">
        <f>'Monthly Data'!CA106</f>
        <v>30</v>
      </c>
      <c r="H106">
        <f>'Monthly Data'!AJ106</f>
        <v>34.4</v>
      </c>
      <c r="I106">
        <f>'Monthly Data'!AS106</f>
        <v>11.1</v>
      </c>
      <c r="K106">
        <f>'GS&lt;50 OLS'!$B$5</f>
        <v>-4914232.5996199297</v>
      </c>
      <c r="L106">
        <f>E106*'GS&lt;50 OLS'!$B$6</f>
        <v>-362080.31261304318</v>
      </c>
      <c r="M106">
        <f>F106*'GS&lt;50 OLS'!$B$7</f>
        <v>4243886.0960763441</v>
      </c>
      <c r="N106">
        <f>G106*'GS&lt;50 OLS'!$B$8</f>
        <v>11144234.06726604</v>
      </c>
      <c r="O106">
        <f>H106*'GS&lt;50 OLS'!$B$9</f>
        <v>610153.81862371136</v>
      </c>
      <c r="P106">
        <f>I106*'GS&lt;50 OLS'!$B$10</f>
        <v>64813.908801510901</v>
      </c>
      <c r="Q106" s="32">
        <f t="shared" si="10"/>
        <v>10786774.978534631</v>
      </c>
      <c r="R106" s="33">
        <f t="shared" si="11"/>
        <v>369500.49911363982</v>
      </c>
      <c r="S106" s="54">
        <f t="shared" si="12"/>
        <v>3.5469978240813063E-2</v>
      </c>
    </row>
    <row r="107" spans="1:19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Data'!J107</f>
        <v>10833898.470335308</v>
      </c>
      <c r="E107">
        <f>'Monthly Data'!BH107</f>
        <v>106</v>
      </c>
      <c r="F107">
        <f>'Monthly Data'!BB107</f>
        <v>82.6</v>
      </c>
      <c r="G107">
        <f>'Monthly Data'!CA107</f>
        <v>31</v>
      </c>
      <c r="H107">
        <f>'Monthly Data'!AJ107</f>
        <v>0</v>
      </c>
      <c r="I107">
        <f>'Monthly Data'!AS107</f>
        <v>66.8</v>
      </c>
      <c r="K107">
        <f>'GS&lt;50 OLS'!$B$5</f>
        <v>-4914232.5996199297</v>
      </c>
      <c r="L107">
        <f>E107*'GS&lt;50 OLS'!$B$6</f>
        <v>-365528.69654269121</v>
      </c>
      <c r="M107">
        <f>F107*'GS&lt;50 OLS'!$B$7</f>
        <v>4264537.6099258633</v>
      </c>
      <c r="N107">
        <f>G107*'GS&lt;50 OLS'!$B$8</f>
        <v>11515708.536174906</v>
      </c>
      <c r="O107">
        <f>H107*'GS&lt;50 OLS'!$B$9</f>
        <v>0</v>
      </c>
      <c r="P107">
        <f>I107*'GS&lt;50 OLS'!$B$10</f>
        <v>390051.27098566917</v>
      </c>
      <c r="Q107" s="32">
        <f t="shared" si="10"/>
        <v>10890536.120923817</v>
      </c>
      <c r="R107" s="33">
        <f t="shared" si="11"/>
        <v>56637.650588508695</v>
      </c>
      <c r="S107" s="54">
        <f t="shared" si="12"/>
        <v>5.2278181066206502E-3</v>
      </c>
    </row>
    <row r="108" spans="1:19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Data'!J108</f>
        <v>12056944.355761517</v>
      </c>
      <c r="E108">
        <f>'Monthly Data'!BH108</f>
        <v>107</v>
      </c>
      <c r="F108">
        <f>'Monthly Data'!BB108</f>
        <v>83.3</v>
      </c>
      <c r="G108">
        <f>'Monthly Data'!CA108</f>
        <v>30</v>
      </c>
      <c r="H108">
        <f>'Monthly Data'!AJ108</f>
        <v>0</v>
      </c>
      <c r="I108">
        <f>'Monthly Data'!AS108</f>
        <v>379.1</v>
      </c>
      <c r="K108">
        <f>'GS&lt;50 OLS'!$B$5</f>
        <v>-4914232.5996199297</v>
      </c>
      <c r="L108">
        <f>E108*'GS&lt;50 OLS'!$B$6</f>
        <v>-368977.08047233924</v>
      </c>
      <c r="M108">
        <f>F108*'GS&lt;50 OLS'!$B$7</f>
        <v>4300677.7591625238</v>
      </c>
      <c r="N108">
        <f>G108*'GS&lt;50 OLS'!$B$8</f>
        <v>11144234.06726604</v>
      </c>
      <c r="O108">
        <f>H108*'GS&lt;50 OLS'!$B$9</f>
        <v>0</v>
      </c>
      <c r="P108">
        <f>I108*'GS&lt;50 OLS'!$B$10</f>
        <v>2213599.3537525032</v>
      </c>
      <c r="Q108" s="32">
        <f t="shared" si="10"/>
        <v>12375301.500088798</v>
      </c>
      <c r="R108" s="33">
        <f t="shared" si="11"/>
        <v>318357.14432728104</v>
      </c>
      <c r="S108" s="54">
        <f t="shared" si="12"/>
        <v>2.6404463264786595E-2</v>
      </c>
    </row>
    <row r="109" spans="1:19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Data'!J109</f>
        <v>14233501.119661603</v>
      </c>
      <c r="E109">
        <f>'Monthly Data'!BH109</f>
        <v>108</v>
      </c>
      <c r="F109">
        <f>'Monthly Data'!BB109</f>
        <v>82.1</v>
      </c>
      <c r="G109">
        <f>'Monthly Data'!CA109</f>
        <v>31</v>
      </c>
      <c r="H109">
        <f>'Monthly Data'!AJ109</f>
        <v>0</v>
      </c>
      <c r="I109">
        <f>'Monthly Data'!AS109</f>
        <v>725.10000000000014</v>
      </c>
      <c r="K109">
        <f>'GS&lt;50 OLS'!$B$5</f>
        <v>-4914232.5996199297</v>
      </c>
      <c r="L109">
        <f>E109*'GS&lt;50 OLS'!$B$6</f>
        <v>-372425.46440198726</v>
      </c>
      <c r="M109">
        <f>F109*'GS&lt;50 OLS'!$B$7</f>
        <v>4238723.2176139634</v>
      </c>
      <c r="N109">
        <f>G109*'GS&lt;50 OLS'!$B$8</f>
        <v>11515708.536174906</v>
      </c>
      <c r="O109">
        <f>H109*'GS&lt;50 OLS'!$B$9</f>
        <v>0</v>
      </c>
      <c r="P109">
        <f>I109*'GS&lt;50 OLS'!$B$10</f>
        <v>4233924.7992770774</v>
      </c>
      <c r="Q109" s="32">
        <f t="shared" si="10"/>
        <v>14701698.489044029</v>
      </c>
      <c r="R109" s="33">
        <f t="shared" si="11"/>
        <v>468197.36938242614</v>
      </c>
      <c r="S109" s="54">
        <f t="shared" si="12"/>
        <v>3.2894040998505743E-2</v>
      </c>
    </row>
    <row r="110" spans="1:19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Data'!J110</f>
        <v>14914390.525133755</v>
      </c>
      <c r="E110">
        <f>'Monthly Data'!BH110</f>
        <v>109</v>
      </c>
      <c r="F110">
        <f>'Monthly Data'!BB110</f>
        <v>79.8</v>
      </c>
      <c r="G110">
        <f>'Monthly Data'!CA110</f>
        <v>31</v>
      </c>
      <c r="H110">
        <f>'Monthly Data'!AJ110</f>
        <v>0</v>
      </c>
      <c r="I110">
        <f>'Monthly Data'!AS110</f>
        <v>679.60000000000014</v>
      </c>
      <c r="K110">
        <f>'GS&lt;50 OLS'!$B$5</f>
        <v>-4914232.5996199297</v>
      </c>
      <c r="L110">
        <f>E110*'GS&lt;50 OLS'!$B$6</f>
        <v>-375873.84833163529</v>
      </c>
      <c r="M110">
        <f>F110*'GS&lt;50 OLS'!$B$7</f>
        <v>4119977.0129792239</v>
      </c>
      <c r="N110">
        <f>G110*'GS&lt;50 OLS'!$B$8</f>
        <v>11515708.536174906</v>
      </c>
      <c r="O110">
        <f>H110*'GS&lt;50 OLS'!$B$9</f>
        <v>0</v>
      </c>
      <c r="P110">
        <f>I110*'GS&lt;50 OLS'!$B$10</f>
        <v>3968246.1640997133</v>
      </c>
      <c r="Q110" s="32">
        <f t="shared" si="10"/>
        <v>14313825.26530228</v>
      </c>
      <c r="R110" s="33">
        <f t="shared" si="11"/>
        <v>-600565.25983147509</v>
      </c>
      <c r="S110" s="54">
        <f t="shared" si="12"/>
        <v>4.0267502639105605E-2</v>
      </c>
    </row>
    <row r="111" spans="1:19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Data'!J111</f>
        <v>12917263.882925477</v>
      </c>
      <c r="E111">
        <f>'Monthly Data'!BH111</f>
        <v>110</v>
      </c>
      <c r="F111">
        <f>'Monthly Data'!BB111</f>
        <v>78.099999999999994</v>
      </c>
      <c r="G111">
        <f>'Monthly Data'!CA111</f>
        <v>28</v>
      </c>
      <c r="H111">
        <f>'Monthly Data'!AJ111</f>
        <v>0</v>
      </c>
      <c r="I111">
        <f>'Monthly Data'!AS111</f>
        <v>556.69999999999993</v>
      </c>
      <c r="K111">
        <f>'GS&lt;50 OLS'!$B$5</f>
        <v>-4914232.5996199297</v>
      </c>
      <c r="L111">
        <f>E111*'GS&lt;50 OLS'!$B$6</f>
        <v>-379322.23226128332</v>
      </c>
      <c r="M111">
        <f>F111*'GS&lt;50 OLS'!$B$7</f>
        <v>4032208.079118764</v>
      </c>
      <c r="N111">
        <f>G111*'GS&lt;50 OLS'!$B$8</f>
        <v>10401285.129448304</v>
      </c>
      <c r="O111">
        <f>H111*'GS&lt;50 OLS'!$B$9</f>
        <v>0</v>
      </c>
      <c r="P111">
        <f>I111*'GS&lt;50 OLS'!$B$10</f>
        <v>3250621.8945766771</v>
      </c>
      <c r="Q111" s="32">
        <f t="shared" si="10"/>
        <v>12390560.27126253</v>
      </c>
      <c r="R111" s="33">
        <f t="shared" si="11"/>
        <v>-526703.61166294664</v>
      </c>
      <c r="S111" s="54">
        <f t="shared" si="12"/>
        <v>4.0775168521498054E-2</v>
      </c>
    </row>
    <row r="112" spans="1:19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Data'!J112</f>
        <v>13144061.958267637</v>
      </c>
      <c r="E112">
        <f>'Monthly Data'!BH112</f>
        <v>111</v>
      </c>
      <c r="F112">
        <f>'Monthly Data'!BB112</f>
        <v>78</v>
      </c>
      <c r="G112">
        <f>'Monthly Data'!CA112</f>
        <v>31</v>
      </c>
      <c r="H112">
        <f>'Monthly Data'!AJ112</f>
        <v>0</v>
      </c>
      <c r="I112">
        <f>'Monthly Data'!AS112</f>
        <v>472.00000000000006</v>
      </c>
      <c r="K112">
        <f>'GS&lt;50 OLS'!$B$5</f>
        <v>-4914232.5996199297</v>
      </c>
      <c r="L112">
        <f>E112*'GS&lt;50 OLS'!$B$6</f>
        <v>-382770.61619093135</v>
      </c>
      <c r="M112">
        <f>F112*'GS&lt;50 OLS'!$B$7</f>
        <v>4027045.2006563847</v>
      </c>
      <c r="N112">
        <f>G112*'GS&lt;50 OLS'!$B$8</f>
        <v>11515708.536174906</v>
      </c>
      <c r="O112">
        <f>H112*'GS&lt;50 OLS'!$B$9</f>
        <v>0</v>
      </c>
      <c r="P112">
        <f>I112*'GS&lt;50 OLS'!$B$10</f>
        <v>2756050.8967849682</v>
      </c>
      <c r="Q112" s="32">
        <f t="shared" si="10"/>
        <v>13001801.417805398</v>
      </c>
      <c r="R112" s="33">
        <f t="shared" si="11"/>
        <v>-142260.54046223871</v>
      </c>
      <c r="S112" s="54">
        <f t="shared" si="12"/>
        <v>1.082317938807011E-2</v>
      </c>
    </row>
    <row r="113" spans="1:19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Data'!J113</f>
        <v>11890893.459757309</v>
      </c>
      <c r="E113">
        <f>'Monthly Data'!BH113</f>
        <v>112</v>
      </c>
      <c r="F113">
        <f>'Monthly Data'!BB113</f>
        <v>78.3</v>
      </c>
      <c r="G113">
        <f>'Monthly Data'!CA113</f>
        <v>30</v>
      </c>
      <c r="H113">
        <f>'Monthly Data'!AJ113</f>
        <v>0</v>
      </c>
      <c r="I113">
        <f>'Monthly Data'!AS113</f>
        <v>351.3</v>
      </c>
      <c r="K113">
        <f>'GS&lt;50 OLS'!$B$5</f>
        <v>-4914232.5996199297</v>
      </c>
      <c r="L113">
        <f>E113*'GS&lt;50 OLS'!$B$6</f>
        <v>-386219.00012057938</v>
      </c>
      <c r="M113">
        <f>F113*'GS&lt;50 OLS'!$B$7</f>
        <v>4042533.8360435246</v>
      </c>
      <c r="N113">
        <f>G113*'GS&lt;50 OLS'!$B$8</f>
        <v>11144234.06726604</v>
      </c>
      <c r="O113">
        <f>H113*'GS&lt;50 OLS'!$B$9</f>
        <v>0</v>
      </c>
      <c r="P113">
        <f>I113*'GS&lt;50 OLS'!$B$10</f>
        <v>2051272.6272045749</v>
      </c>
      <c r="Q113" s="32">
        <f t="shared" si="10"/>
        <v>11937588.930773631</v>
      </c>
      <c r="R113" s="33">
        <f t="shared" si="11"/>
        <v>46695.471016321331</v>
      </c>
      <c r="S113" s="54">
        <f t="shared" si="12"/>
        <v>3.9269943149649895E-3</v>
      </c>
    </row>
    <row r="114" spans="1:19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Data'!J114</f>
        <v>11089724.659670757</v>
      </c>
      <c r="E114">
        <f>'Monthly Data'!BH114</f>
        <v>113</v>
      </c>
      <c r="F114">
        <f>'Monthly Data'!BB114</f>
        <v>79</v>
      </c>
      <c r="G114">
        <f>'Monthly Data'!CA114</f>
        <v>31</v>
      </c>
      <c r="H114">
        <f>'Monthly Data'!AJ114</f>
        <v>16.599999999999998</v>
      </c>
      <c r="I114">
        <f>'Monthly Data'!AS114</f>
        <v>25.099999999999994</v>
      </c>
      <c r="K114">
        <f>'GS&lt;50 OLS'!$B$5</f>
        <v>-4914232.5996199297</v>
      </c>
      <c r="L114">
        <f>E114*'GS&lt;50 OLS'!$B$6</f>
        <v>-389667.38405022741</v>
      </c>
      <c r="M114">
        <f>F114*'GS&lt;50 OLS'!$B$7</f>
        <v>4078673.9852801845</v>
      </c>
      <c r="N114">
        <f>G114*'GS&lt;50 OLS'!$B$8</f>
        <v>11515708.536174906</v>
      </c>
      <c r="O114">
        <f>H114*'GS&lt;50 OLS'!$B$9</f>
        <v>294434.69154516305</v>
      </c>
      <c r="P114">
        <f>I114*'GS&lt;50 OLS'!$B$10</f>
        <v>146561.18116377687</v>
      </c>
      <c r="Q114" s="32">
        <f t="shared" si="10"/>
        <v>10731478.410493873</v>
      </c>
      <c r="R114" s="33">
        <f t="shared" si="11"/>
        <v>-358246.24917688407</v>
      </c>
      <c r="S114" s="54">
        <f t="shared" si="12"/>
        <v>3.2304341196106853E-2</v>
      </c>
    </row>
    <row r="115" spans="1:19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Data'!J115</f>
        <v>11085213.813383516</v>
      </c>
      <c r="E115">
        <f>'Monthly Data'!BH115</f>
        <v>114</v>
      </c>
      <c r="F115">
        <f>'Monthly Data'!BB115</f>
        <v>80.8</v>
      </c>
      <c r="G115">
        <f>'Monthly Data'!CA115</f>
        <v>30</v>
      </c>
      <c r="H115">
        <f>'Monthly Data'!AJ115</f>
        <v>22.5</v>
      </c>
      <c r="I115">
        <f>'Monthly Data'!AS115</f>
        <v>2.0999999999999996</v>
      </c>
      <c r="K115">
        <f>'GS&lt;50 OLS'!$B$5</f>
        <v>-4914232.5996199297</v>
      </c>
      <c r="L115">
        <f>E115*'GS&lt;50 OLS'!$B$6</f>
        <v>-393115.76797987544</v>
      </c>
      <c r="M115">
        <f>F115*'GS&lt;50 OLS'!$B$7</f>
        <v>4171605.7976030237</v>
      </c>
      <c r="N115">
        <f>G115*'GS&lt;50 OLS'!$B$8</f>
        <v>11144234.06726604</v>
      </c>
      <c r="O115">
        <f>H115*'GS&lt;50 OLS'!$B$9</f>
        <v>399083.16625097406</v>
      </c>
      <c r="P115">
        <f>I115*'GS&lt;50 OLS'!$B$10</f>
        <v>12262.090854339898</v>
      </c>
      <c r="Q115" s="32">
        <f t="shared" si="10"/>
        <v>10419836.754374571</v>
      </c>
      <c r="R115" s="33">
        <f t="shared" si="11"/>
        <v>-665377.05900894478</v>
      </c>
      <c r="S115" s="54">
        <f t="shared" si="12"/>
        <v>6.0023836275094201E-2</v>
      </c>
    </row>
    <row r="116" spans="1:19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Data'!J116</f>
        <v>12004050.558280705</v>
      </c>
      <c r="E116">
        <f>'Monthly Data'!BH116</f>
        <v>115</v>
      </c>
      <c r="F116">
        <f>'Monthly Data'!BB116</f>
        <v>81.8</v>
      </c>
      <c r="G116">
        <f>'Monthly Data'!CA116</f>
        <v>31</v>
      </c>
      <c r="H116">
        <f>'Monthly Data'!AJ116</f>
        <v>95.5</v>
      </c>
      <c r="I116">
        <f>'Monthly Data'!AS116</f>
        <v>0</v>
      </c>
      <c r="K116">
        <f>'GS&lt;50 OLS'!$B$5</f>
        <v>-4914232.5996199297</v>
      </c>
      <c r="L116">
        <f>E116*'GS&lt;50 OLS'!$B$6</f>
        <v>-396564.15190952347</v>
      </c>
      <c r="M116">
        <f>F116*'GS&lt;50 OLS'!$B$7</f>
        <v>4223234.582226824</v>
      </c>
      <c r="N116">
        <f>G116*'GS&lt;50 OLS'!$B$8</f>
        <v>11515708.536174906</v>
      </c>
      <c r="O116">
        <f>H116*'GS&lt;50 OLS'!$B$9</f>
        <v>1693886.3278652453</v>
      </c>
      <c r="P116">
        <f>I116*'GS&lt;50 OLS'!$B$10</f>
        <v>0</v>
      </c>
      <c r="Q116" s="32">
        <f t="shared" si="10"/>
        <v>12122032.694737522</v>
      </c>
      <c r="R116" s="33">
        <f t="shared" si="11"/>
        <v>117982.13645681739</v>
      </c>
      <c r="S116" s="54">
        <f t="shared" si="12"/>
        <v>9.8285271195755058E-3</v>
      </c>
    </row>
    <row r="117" spans="1:19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Data'!J117</f>
        <v>11625283.08312198</v>
      </c>
      <c r="E117">
        <f>'Monthly Data'!BH117</f>
        <v>116</v>
      </c>
      <c r="F117">
        <f>'Monthly Data'!BB117</f>
        <v>82.1</v>
      </c>
      <c r="G117">
        <f>'Monthly Data'!CA117</f>
        <v>31</v>
      </c>
      <c r="H117">
        <f>'Monthly Data'!AJ117</f>
        <v>61.70000000000001</v>
      </c>
      <c r="I117">
        <f>'Monthly Data'!AS117</f>
        <v>0</v>
      </c>
      <c r="K117">
        <f>'GS&lt;50 OLS'!$B$5</f>
        <v>-4914232.5996199297</v>
      </c>
      <c r="L117">
        <f>E117*'GS&lt;50 OLS'!$B$6</f>
        <v>-400012.5358391715</v>
      </c>
      <c r="M117">
        <f>F117*'GS&lt;50 OLS'!$B$7</f>
        <v>4238723.2176139634</v>
      </c>
      <c r="N117">
        <f>G117*'GS&lt;50 OLS'!$B$8</f>
        <v>11515708.536174906</v>
      </c>
      <c r="O117">
        <f>H117*'GS&lt;50 OLS'!$B$9</f>
        <v>1094374.7270082268</v>
      </c>
      <c r="P117">
        <f>I117*'GS&lt;50 OLS'!$B$10</f>
        <v>0</v>
      </c>
      <c r="Q117" s="32">
        <f t="shared" si="10"/>
        <v>11534561.345337996</v>
      </c>
      <c r="R117" s="33">
        <f t="shared" si="11"/>
        <v>-90721.73778398335</v>
      </c>
      <c r="S117" s="54">
        <f t="shared" si="12"/>
        <v>7.8038304216175658E-3</v>
      </c>
    </row>
    <row r="118" spans="1:19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Data'!J118</f>
        <v>10562507.443328012</v>
      </c>
      <c r="E118">
        <f>'Monthly Data'!BH118</f>
        <v>117</v>
      </c>
      <c r="F118">
        <f>'Monthly Data'!BB118</f>
        <v>82.2</v>
      </c>
      <c r="G118">
        <f>'Monthly Data'!CA118</f>
        <v>30</v>
      </c>
      <c r="H118">
        <f>'Monthly Data'!AJ118</f>
        <v>23.500000000000004</v>
      </c>
      <c r="I118">
        <f>'Monthly Data'!AS118</f>
        <v>19.599999999999998</v>
      </c>
      <c r="K118">
        <f>'GS&lt;50 OLS'!$B$5</f>
        <v>-4914232.5996199297</v>
      </c>
      <c r="L118">
        <f>E118*'GS&lt;50 OLS'!$B$6</f>
        <v>-403460.91976881953</v>
      </c>
      <c r="M118">
        <f>F118*'GS&lt;50 OLS'!$B$7</f>
        <v>4243886.0960763441</v>
      </c>
      <c r="N118">
        <f>G118*'GS&lt;50 OLS'!$B$8</f>
        <v>11144234.06726604</v>
      </c>
      <c r="O118">
        <f>H118*'GS&lt;50 OLS'!$B$9</f>
        <v>416820.19586212852</v>
      </c>
      <c r="P118">
        <f>I118*'GS&lt;50 OLS'!$B$10</f>
        <v>114446.18130717239</v>
      </c>
      <c r="Q118" s="32">
        <f t="shared" si="10"/>
        <v>10601693.021122936</v>
      </c>
      <c r="R118" s="33">
        <f t="shared" si="11"/>
        <v>39185.577794924378</v>
      </c>
      <c r="S118" s="54">
        <f t="shared" si="12"/>
        <v>3.7098745733596256E-3</v>
      </c>
    </row>
    <row r="119" spans="1:19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Data'!J119</f>
        <v>11291433.769172907</v>
      </c>
      <c r="E119">
        <f>'Monthly Data'!BH119</f>
        <v>118</v>
      </c>
      <c r="F119">
        <f>'Monthly Data'!BB119</f>
        <v>83.6</v>
      </c>
      <c r="G119">
        <f>'Monthly Data'!CA119</f>
        <v>31</v>
      </c>
      <c r="H119">
        <f>'Monthly Data'!AJ119</f>
        <v>0</v>
      </c>
      <c r="I119">
        <f>'Monthly Data'!AS119</f>
        <v>197.70000000000002</v>
      </c>
      <c r="K119">
        <f>'GS&lt;50 OLS'!$B$5</f>
        <v>-4914232.5996199297</v>
      </c>
      <c r="L119">
        <f>E119*'GS&lt;50 OLS'!$B$6</f>
        <v>-406909.30369846756</v>
      </c>
      <c r="M119">
        <f>F119*'GS&lt;50 OLS'!$B$7</f>
        <v>4316166.3945496632</v>
      </c>
      <c r="N119">
        <f>G119*'GS&lt;50 OLS'!$B$8</f>
        <v>11515708.536174906</v>
      </c>
      <c r="O119">
        <f>H119*'GS&lt;50 OLS'!$B$9</f>
        <v>0</v>
      </c>
      <c r="P119">
        <f>I119*'GS&lt;50 OLS'!$B$10</f>
        <v>1154388.2675728565</v>
      </c>
      <c r="Q119" s="32">
        <f t="shared" si="10"/>
        <v>11665121.294979028</v>
      </c>
      <c r="R119" s="33">
        <f t="shared" si="11"/>
        <v>373687.52580612153</v>
      </c>
      <c r="S119" s="54">
        <f t="shared" si="12"/>
        <v>3.3094780826358597E-2</v>
      </c>
    </row>
    <row r="120" spans="1:19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Data'!J120</f>
        <v>12546515.547766916</v>
      </c>
      <c r="E120">
        <f>'Monthly Data'!BH120</f>
        <v>119</v>
      </c>
      <c r="F120">
        <f>'Monthly Data'!BB120</f>
        <v>84.6</v>
      </c>
      <c r="G120">
        <f>'Monthly Data'!CA120</f>
        <v>30</v>
      </c>
      <c r="H120">
        <f>'Monthly Data'!AJ120</f>
        <v>0</v>
      </c>
      <c r="I120">
        <f>'Monthly Data'!AS120</f>
        <v>447</v>
      </c>
      <c r="K120">
        <f>'GS&lt;50 OLS'!$B$5</f>
        <v>-4914232.5996199297</v>
      </c>
      <c r="L120">
        <f>E120*'GS&lt;50 OLS'!$B$6</f>
        <v>-410357.68762811559</v>
      </c>
      <c r="M120">
        <f>F120*'GS&lt;50 OLS'!$B$7</f>
        <v>4367795.179173463</v>
      </c>
      <c r="N120">
        <f>G120*'GS&lt;50 OLS'!$B$8</f>
        <v>11144234.06726604</v>
      </c>
      <c r="O120">
        <f>H120*'GS&lt;50 OLS'!$B$9</f>
        <v>0</v>
      </c>
      <c r="P120">
        <f>I120*'GS&lt;50 OLS'!$B$10</f>
        <v>2610073.624709493</v>
      </c>
      <c r="Q120" s="32">
        <f t="shared" si="10"/>
        <v>12797512.583900949</v>
      </c>
      <c r="R120" s="33">
        <f t="shared" si="11"/>
        <v>250997.03613403253</v>
      </c>
      <c r="S120" s="54">
        <f t="shared" si="12"/>
        <v>2.0005318223887753E-2</v>
      </c>
    </row>
    <row r="121" spans="1:19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Data'!J121</f>
        <v>13604215.781168524</v>
      </c>
      <c r="E121">
        <f>'Monthly Data'!BH121</f>
        <v>120</v>
      </c>
      <c r="F121">
        <f>'Monthly Data'!BB121</f>
        <v>84.6</v>
      </c>
      <c r="G121">
        <f>'Monthly Data'!CA121</f>
        <v>31</v>
      </c>
      <c r="H121">
        <f>'Monthly Data'!AJ121</f>
        <v>0</v>
      </c>
      <c r="I121">
        <f>'Monthly Data'!AS121</f>
        <v>560.79999999999995</v>
      </c>
      <c r="K121">
        <f>'GS&lt;50 OLS'!$B$5</f>
        <v>-4914232.5996199297</v>
      </c>
      <c r="L121">
        <f>E121*'GS&lt;50 OLS'!$B$6</f>
        <v>-413806.07155776361</v>
      </c>
      <c r="M121">
        <f>F121*'GS&lt;50 OLS'!$B$7</f>
        <v>4367795.179173463</v>
      </c>
      <c r="N121">
        <f>G121*'GS&lt;50 OLS'!$B$8</f>
        <v>11515708.536174906</v>
      </c>
      <c r="O121">
        <f>H121*'GS&lt;50 OLS'!$B$9</f>
        <v>0</v>
      </c>
      <c r="P121">
        <f>I121*'GS&lt;50 OLS'!$B$10</f>
        <v>3274562.1671970552</v>
      </c>
      <c r="Q121" s="32">
        <f t="shared" si="10"/>
        <v>13830027.21136773</v>
      </c>
      <c r="R121" s="33">
        <f t="shared" si="11"/>
        <v>225811.43019920588</v>
      </c>
      <c r="S121" s="54">
        <f t="shared" si="12"/>
        <v>1.6598636322115876E-2</v>
      </c>
    </row>
    <row r="122" spans="1:19" s="210" customFormat="1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Data'!J122</f>
        <v>14902452.51620518</v>
      </c>
      <c r="E122" s="210">
        <f>'Monthly Data'!BH122</f>
        <v>121</v>
      </c>
      <c r="F122" s="210">
        <f>'Monthly Data'!BB122</f>
        <v>83.9</v>
      </c>
      <c r="G122" s="210">
        <f>'Monthly Data'!CA122</f>
        <v>31</v>
      </c>
      <c r="H122" s="210">
        <f>'Monthly Data'!AJ122</f>
        <v>0</v>
      </c>
      <c r="I122" s="210">
        <f>'Monthly Data'!AS122</f>
        <v>813.99999999999977</v>
      </c>
      <c r="K122" s="210">
        <f>'GS&lt;50 OLS'!$B$5</f>
        <v>-4914232.5996199297</v>
      </c>
      <c r="L122" s="210">
        <f>E122*'GS&lt;50 OLS'!$B$6</f>
        <v>-417254.45548741164</v>
      </c>
      <c r="M122" s="210">
        <f>F122*'GS&lt;50 OLS'!$B$7</f>
        <v>4331655.0299368035</v>
      </c>
      <c r="N122" s="210">
        <f>G122*'GS&lt;50 OLS'!$B$8</f>
        <v>11515708.536174906</v>
      </c>
      <c r="O122" s="210">
        <f>H122*'GS&lt;50 OLS'!$B$9</f>
        <v>0</v>
      </c>
      <c r="P122" s="210">
        <f>I122*'GS&lt;50 OLS'!$B$10</f>
        <v>4753019.9787774645</v>
      </c>
      <c r="Q122" s="32">
        <f t="shared" ref="Q122:Q133" si="13">SUM(K122:P122)</f>
        <v>15268896.489781834</v>
      </c>
      <c r="R122" s="33">
        <f t="shared" ref="R122:R133" si="14">Q122-D122</f>
        <v>366443.97357665375</v>
      </c>
      <c r="S122" s="54">
        <f t="shared" ref="S122:S133" si="15">ABS(R122/D122)</f>
        <v>2.4589507879872546E-2</v>
      </c>
    </row>
    <row r="123" spans="1:19" s="210" customFormat="1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Data'!J123</f>
        <v>13457229.776205182</v>
      </c>
      <c r="E123" s="210">
        <f>'Monthly Data'!BH123</f>
        <v>122</v>
      </c>
      <c r="F123" s="210">
        <f>'Monthly Data'!BB123</f>
        <v>84.5</v>
      </c>
      <c r="G123" s="210">
        <f>'Monthly Data'!CA123</f>
        <v>28</v>
      </c>
      <c r="H123" s="210">
        <f>'Monthly Data'!AJ123</f>
        <v>0</v>
      </c>
      <c r="I123" s="210">
        <f>'Monthly Data'!AS123</f>
        <v>622.89999999999986</v>
      </c>
      <c r="K123" s="210">
        <f>'GS&lt;50 OLS'!$B$5</f>
        <v>-4914232.5996199297</v>
      </c>
      <c r="L123" s="210">
        <f>E123*'GS&lt;50 OLS'!$B$6</f>
        <v>-420702.83941705967</v>
      </c>
      <c r="M123" s="210">
        <f>F123*'GS&lt;50 OLS'!$B$7</f>
        <v>4362632.3007110832</v>
      </c>
      <c r="N123" s="210">
        <f>G123*'GS&lt;50 OLS'!$B$8</f>
        <v>10401285.129448304</v>
      </c>
      <c r="O123" s="210">
        <f>H123*'GS&lt;50 OLS'!$B$9</f>
        <v>0</v>
      </c>
      <c r="P123" s="210">
        <f>I123*'GS&lt;50 OLS'!$B$10</f>
        <v>3637169.7110325345</v>
      </c>
      <c r="Q123" s="32">
        <f t="shared" si="13"/>
        <v>13066151.702154933</v>
      </c>
      <c r="R123" s="33">
        <f t="shared" si="14"/>
        <v>-391078.07405024953</v>
      </c>
      <c r="S123" s="54">
        <f t="shared" si="15"/>
        <v>2.9060815677067975E-2</v>
      </c>
    </row>
    <row r="124" spans="1:19" s="210" customFormat="1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Data'!J124</f>
        <v>13531130.656205181</v>
      </c>
      <c r="E124" s="210">
        <f>'Monthly Data'!BH124</f>
        <v>123</v>
      </c>
      <c r="F124" s="210">
        <f>'Monthly Data'!BB124</f>
        <v>84.9</v>
      </c>
      <c r="G124" s="210">
        <f>'Monthly Data'!CA124</f>
        <v>31</v>
      </c>
      <c r="H124" s="210">
        <f>'Monthly Data'!AJ124</f>
        <v>0</v>
      </c>
      <c r="I124" s="210">
        <f>'Monthly Data'!AS124</f>
        <v>510.19999999999987</v>
      </c>
      <c r="K124" s="210">
        <f>'GS&lt;50 OLS'!$B$5</f>
        <v>-4914232.5996199297</v>
      </c>
      <c r="L124" s="210">
        <f>E124*'GS&lt;50 OLS'!$B$6</f>
        <v>-424151.2233467077</v>
      </c>
      <c r="M124" s="210">
        <f>F124*'GS&lt;50 OLS'!$B$7</f>
        <v>4383283.8145606034</v>
      </c>
      <c r="N124" s="210">
        <f>G124*'GS&lt;50 OLS'!$B$8</f>
        <v>11515708.536174906</v>
      </c>
      <c r="O124" s="210">
        <f>H124*'GS&lt;50 OLS'!$B$9</f>
        <v>0</v>
      </c>
      <c r="P124" s="210">
        <f>I124*'GS&lt;50 OLS'!$B$10</f>
        <v>2979104.1685162932</v>
      </c>
      <c r="Q124" s="32">
        <f t="shared" si="13"/>
        <v>13539712.696285166</v>
      </c>
      <c r="R124" s="33">
        <f t="shared" si="14"/>
        <v>8582.0400799848139</v>
      </c>
      <c r="S124" s="54">
        <f t="shared" si="15"/>
        <v>6.3424412179844075E-4</v>
      </c>
    </row>
    <row r="125" spans="1:19" s="210" customFormat="1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Data'!J125</f>
        <v>11695258.606205182</v>
      </c>
      <c r="E125" s="210">
        <f>'Monthly Data'!BH125</f>
        <v>124</v>
      </c>
      <c r="F125" s="210">
        <f>'Monthly Data'!BB125</f>
        <v>85.6</v>
      </c>
      <c r="G125" s="210">
        <f>'Monthly Data'!CA125</f>
        <v>30</v>
      </c>
      <c r="H125" s="210">
        <f>'Monthly Data'!AJ125</f>
        <v>0</v>
      </c>
      <c r="I125" s="210">
        <f>'Monthly Data'!AS125</f>
        <v>247.79999999999998</v>
      </c>
      <c r="K125" s="210">
        <f>'GS&lt;50 OLS'!$B$5</f>
        <v>-4914232.5996199297</v>
      </c>
      <c r="L125" s="210">
        <f>E125*'GS&lt;50 OLS'!$B$6</f>
        <v>-427599.60727635573</v>
      </c>
      <c r="M125" s="210">
        <f>F125*'GS&lt;50 OLS'!$B$7</f>
        <v>4419423.9637972629</v>
      </c>
      <c r="N125" s="210">
        <f>G125*'GS&lt;50 OLS'!$B$8</f>
        <v>11144234.06726604</v>
      </c>
      <c r="O125" s="210">
        <f>H125*'GS&lt;50 OLS'!$B$9</f>
        <v>0</v>
      </c>
      <c r="P125" s="210">
        <f>I125*'GS&lt;50 OLS'!$B$10</f>
        <v>1446926.7208121081</v>
      </c>
      <c r="Q125" s="32">
        <f t="shared" si="13"/>
        <v>11668752.544979125</v>
      </c>
      <c r="R125" s="33">
        <f t="shared" si="14"/>
        <v>-26506.061226056889</v>
      </c>
      <c r="S125" s="54">
        <f t="shared" si="15"/>
        <v>2.2663937684963636E-3</v>
      </c>
    </row>
    <row r="126" spans="1:19" s="210" customFormat="1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Data'!J126</f>
        <v>10867780.526205182</v>
      </c>
      <c r="E126" s="210">
        <f>'Monthly Data'!BH126</f>
        <v>125</v>
      </c>
      <c r="F126" s="210">
        <f>'Monthly Data'!BB126</f>
        <v>85.7</v>
      </c>
      <c r="G126" s="210">
        <f>'Monthly Data'!CA126</f>
        <v>31</v>
      </c>
      <c r="H126" s="210">
        <f>'Monthly Data'!AJ126</f>
        <v>0</v>
      </c>
      <c r="I126" s="210">
        <f>'Monthly Data'!AS126</f>
        <v>68.099999999999994</v>
      </c>
      <c r="K126" s="210">
        <f>'GS&lt;50 OLS'!$B$5</f>
        <v>-4914232.5996199297</v>
      </c>
      <c r="L126" s="210">
        <f>E126*'GS&lt;50 OLS'!$B$6</f>
        <v>-431047.99120600376</v>
      </c>
      <c r="M126" s="210">
        <f>F126*'GS&lt;50 OLS'!$B$7</f>
        <v>4424586.8422596436</v>
      </c>
      <c r="N126" s="210">
        <f>G126*'GS&lt;50 OLS'!$B$8</f>
        <v>11515708.536174906</v>
      </c>
      <c r="O126" s="210">
        <f>H126*'GS&lt;50 OLS'!$B$9</f>
        <v>0</v>
      </c>
      <c r="P126" s="210">
        <f>I126*'GS&lt;50 OLS'!$B$10</f>
        <v>397642.08913359389</v>
      </c>
      <c r="Q126" s="32">
        <f t="shared" si="13"/>
        <v>10992656.87674221</v>
      </c>
      <c r="R126" s="33">
        <f t="shared" si="14"/>
        <v>124876.35053702816</v>
      </c>
      <c r="S126" s="54">
        <f t="shared" si="15"/>
        <v>1.1490510894650221E-2</v>
      </c>
    </row>
    <row r="127" spans="1:19" s="210" customFormat="1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Data'!J127</f>
        <v>10748249.036205182</v>
      </c>
      <c r="E127" s="210">
        <f>'Monthly Data'!BH127</f>
        <v>126</v>
      </c>
      <c r="F127" s="210">
        <f>'Monthly Data'!BB127</f>
        <v>85.8</v>
      </c>
      <c r="G127" s="210">
        <f>'Monthly Data'!CA127</f>
        <v>30</v>
      </c>
      <c r="H127" s="210">
        <f>'Monthly Data'!AJ127</f>
        <v>11.7</v>
      </c>
      <c r="I127" s="210">
        <f>'Monthly Data'!AS127</f>
        <v>3.5999999999999988</v>
      </c>
      <c r="K127" s="210">
        <f>'GS&lt;50 OLS'!$B$5</f>
        <v>-4914232.5996199297</v>
      </c>
      <c r="L127" s="210">
        <f>E127*'GS&lt;50 OLS'!$B$6</f>
        <v>-434496.37513565179</v>
      </c>
      <c r="M127" s="210">
        <f>F127*'GS&lt;50 OLS'!$B$7</f>
        <v>4429749.7207220225</v>
      </c>
      <c r="N127" s="210">
        <f>G127*'GS&lt;50 OLS'!$B$8</f>
        <v>11144234.06726604</v>
      </c>
      <c r="O127" s="210">
        <f>H127*'GS&lt;50 OLS'!$B$9</f>
        <v>207523.24645050647</v>
      </c>
      <c r="P127" s="210">
        <f>I127*'GS&lt;50 OLS'!$B$10</f>
        <v>21020.727178868394</v>
      </c>
      <c r="Q127" s="32">
        <f t="shared" si="13"/>
        <v>10453798.786861856</v>
      </c>
      <c r="R127" s="33">
        <f t="shared" si="14"/>
        <v>-294450.24934332632</v>
      </c>
      <c r="S127" s="54">
        <f t="shared" si="15"/>
        <v>2.7395183006225361E-2</v>
      </c>
    </row>
    <row r="128" spans="1:19" s="210" customFormat="1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Data'!J128</f>
        <v>11823927.126205182</v>
      </c>
      <c r="E128" s="210">
        <f>'Monthly Data'!BH128</f>
        <v>127</v>
      </c>
      <c r="F128" s="210">
        <f>'Monthly Data'!BB128</f>
        <v>86.2</v>
      </c>
      <c r="G128" s="210">
        <f>'Monthly Data'!CA128</f>
        <v>31</v>
      </c>
      <c r="H128" s="210">
        <f>'Monthly Data'!AJ128</f>
        <v>75.199999999999989</v>
      </c>
      <c r="I128" s="210">
        <f>'Monthly Data'!AS128</f>
        <v>0</v>
      </c>
      <c r="K128" s="210">
        <f>'GS&lt;50 OLS'!$B$5</f>
        <v>-4914232.5996199297</v>
      </c>
      <c r="L128" s="210">
        <f>E128*'GS&lt;50 OLS'!$B$6</f>
        <v>-437944.75906529982</v>
      </c>
      <c r="M128" s="210">
        <f>F128*'GS&lt;50 OLS'!$B$7</f>
        <v>4450401.2345715435</v>
      </c>
      <c r="N128" s="210">
        <f>G128*'GS&lt;50 OLS'!$B$8</f>
        <v>11515708.536174906</v>
      </c>
      <c r="O128" s="210">
        <f>H128*'GS&lt;50 OLS'!$B$9</f>
        <v>1333824.6267588108</v>
      </c>
      <c r="P128" s="210">
        <f>I128*'GS&lt;50 OLS'!$B$10</f>
        <v>0</v>
      </c>
      <c r="Q128" s="32">
        <f t="shared" si="13"/>
        <v>11947757.03882003</v>
      </c>
      <c r="R128" s="33">
        <f t="shared" si="14"/>
        <v>123829.91261484846</v>
      </c>
      <c r="S128" s="54">
        <f t="shared" si="15"/>
        <v>1.0472824408770771E-2</v>
      </c>
    </row>
    <row r="129" spans="1:22" s="210" customFormat="1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Data'!J129</f>
        <v>11151825.136205181</v>
      </c>
      <c r="E129" s="210">
        <f>'Monthly Data'!BH129</f>
        <v>128</v>
      </c>
      <c r="F129" s="210">
        <f>'Monthly Data'!BB129</f>
        <v>85.8</v>
      </c>
      <c r="G129" s="210">
        <f>'Monthly Data'!CA129</f>
        <v>31</v>
      </c>
      <c r="H129" s="210">
        <f>'Monthly Data'!AJ129</f>
        <v>22.999999999999996</v>
      </c>
      <c r="I129" s="210">
        <f>'Monthly Data'!AS129</f>
        <v>0</v>
      </c>
      <c r="K129" s="210">
        <f>'GS&lt;50 OLS'!$B$5</f>
        <v>-4914232.5996199297</v>
      </c>
      <c r="L129" s="210">
        <f>E129*'GS&lt;50 OLS'!$B$6</f>
        <v>-441393.14299494785</v>
      </c>
      <c r="M129" s="210">
        <f>F129*'GS&lt;50 OLS'!$B$7</f>
        <v>4429749.7207220225</v>
      </c>
      <c r="N129" s="210">
        <f>G129*'GS&lt;50 OLS'!$B$8</f>
        <v>11515708.536174906</v>
      </c>
      <c r="O129" s="210">
        <f>H129*'GS&lt;50 OLS'!$B$9</f>
        <v>407951.68105655117</v>
      </c>
      <c r="P129" s="210">
        <f>I129*'GS&lt;50 OLS'!$B$10</f>
        <v>0</v>
      </c>
      <c r="Q129" s="32">
        <f t="shared" si="13"/>
        <v>10997784.195338603</v>
      </c>
      <c r="R129" s="33">
        <f t="shared" si="14"/>
        <v>-154040.94086657837</v>
      </c>
      <c r="S129" s="54">
        <f t="shared" si="15"/>
        <v>1.381306996703828E-2</v>
      </c>
    </row>
    <row r="130" spans="1:22" s="210" customFormat="1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Data'!J130</f>
        <v>10192089.076205181</v>
      </c>
      <c r="E130" s="210">
        <f>'Monthly Data'!BH130</f>
        <v>129</v>
      </c>
      <c r="F130" s="210">
        <f>'Monthly Data'!BB130</f>
        <v>85</v>
      </c>
      <c r="G130" s="210">
        <f>'Monthly Data'!CA130</f>
        <v>30</v>
      </c>
      <c r="H130" s="210">
        <f>'Monthly Data'!AJ130</f>
        <v>1.8000000000000007</v>
      </c>
      <c r="I130" s="210">
        <f>'Monthly Data'!AS130</f>
        <v>5.2000000000000011</v>
      </c>
      <c r="K130" s="210">
        <f>'GS&lt;50 OLS'!$B$5</f>
        <v>-4914232.5996199297</v>
      </c>
      <c r="L130" s="210">
        <f>E130*'GS&lt;50 OLS'!$B$6</f>
        <v>-444841.52692459588</v>
      </c>
      <c r="M130" s="210">
        <f>F130*'GS&lt;50 OLS'!$B$7</f>
        <v>4388446.6930229831</v>
      </c>
      <c r="N130" s="210">
        <f>G130*'GS&lt;50 OLS'!$B$8</f>
        <v>11144234.06726604</v>
      </c>
      <c r="O130" s="210">
        <f>H130*'GS&lt;50 OLS'!$B$9</f>
        <v>31926.653300077935</v>
      </c>
      <c r="P130" s="210">
        <f>I130*'GS&lt;50 OLS'!$B$10</f>
        <v>30363.272591698806</v>
      </c>
      <c r="Q130" s="32">
        <f t="shared" si="13"/>
        <v>10235896.559636274</v>
      </c>
      <c r="R130" s="33">
        <f t="shared" si="14"/>
        <v>43807.483431093395</v>
      </c>
      <c r="S130" s="54">
        <f t="shared" si="15"/>
        <v>4.2981849063081605E-3</v>
      </c>
    </row>
    <row r="131" spans="1:22" s="210" customFormat="1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Data'!J131</f>
        <v>10866304.536205182</v>
      </c>
      <c r="E131" s="210">
        <f>'Monthly Data'!BH131</f>
        <v>130</v>
      </c>
      <c r="F131" s="210">
        <f>'Monthly Data'!BB131</f>
        <v>84.2</v>
      </c>
      <c r="G131" s="210">
        <f>'Monthly Data'!CA131</f>
        <v>31</v>
      </c>
      <c r="H131" s="210">
        <f>'Monthly Data'!AJ131</f>
        <v>0</v>
      </c>
      <c r="I131" s="210">
        <f>'Monthly Data'!AS131</f>
        <v>122.69999999999997</v>
      </c>
      <c r="K131" s="210">
        <f>'GS&lt;50 OLS'!$B$5</f>
        <v>-4914232.5996199297</v>
      </c>
      <c r="L131" s="210">
        <f>E131*'GS&lt;50 OLS'!$B$6</f>
        <v>-448289.91085424391</v>
      </c>
      <c r="M131" s="210">
        <f>F131*'GS&lt;50 OLS'!$B$7</f>
        <v>4347143.6653239438</v>
      </c>
      <c r="N131" s="210">
        <f>G131*'GS&lt;50 OLS'!$B$8</f>
        <v>11515708.536174906</v>
      </c>
      <c r="O131" s="210">
        <f>H131*'GS&lt;50 OLS'!$B$9</f>
        <v>0</v>
      </c>
      <c r="P131" s="210">
        <f>I131*'GS&lt;50 OLS'!$B$10</f>
        <v>716456.45134643116</v>
      </c>
      <c r="Q131" s="32">
        <f t="shared" si="13"/>
        <v>11216786.142371107</v>
      </c>
      <c r="R131" s="33">
        <f t="shared" si="14"/>
        <v>350481.60616592504</v>
      </c>
      <c r="S131" s="54">
        <f t="shared" si="15"/>
        <v>3.2253983403296285E-2</v>
      </c>
    </row>
    <row r="132" spans="1:22" s="210" customFormat="1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Data'!J132</f>
        <v>12718171.856205182</v>
      </c>
      <c r="E132" s="210">
        <f>'Monthly Data'!BH132</f>
        <v>131</v>
      </c>
      <c r="F132" s="210">
        <f>'Monthly Data'!BB132</f>
        <v>84.1</v>
      </c>
      <c r="G132" s="210">
        <f>'Monthly Data'!CA132</f>
        <v>30</v>
      </c>
      <c r="H132" s="210">
        <f>'Monthly Data'!AJ132</f>
        <v>0</v>
      </c>
      <c r="I132" s="210">
        <f>'Monthly Data'!AS132</f>
        <v>440.00000000000011</v>
      </c>
      <c r="K132" s="210">
        <f>'GS&lt;50 OLS'!$B$5</f>
        <v>-4914232.5996199297</v>
      </c>
      <c r="L132" s="210">
        <f>E132*'GS&lt;50 OLS'!$B$6</f>
        <v>-451738.29478389194</v>
      </c>
      <c r="M132" s="210">
        <f>F132*'GS&lt;50 OLS'!$B$7</f>
        <v>4341980.7868615631</v>
      </c>
      <c r="N132" s="210">
        <f>G132*'GS&lt;50 OLS'!$B$8</f>
        <v>11144234.06726604</v>
      </c>
      <c r="O132" s="210">
        <f>H132*'GS&lt;50 OLS'!$B$9</f>
        <v>0</v>
      </c>
      <c r="P132" s="210">
        <f>I132*'GS&lt;50 OLS'!$B$10</f>
        <v>2569199.9885283606</v>
      </c>
      <c r="Q132" s="32">
        <f t="shared" si="13"/>
        <v>12689443.948252141</v>
      </c>
      <c r="R132" s="33">
        <f t="shared" si="14"/>
        <v>-28727.907953040674</v>
      </c>
      <c r="S132" s="54">
        <f t="shared" si="15"/>
        <v>2.2588079700326079E-3</v>
      </c>
    </row>
    <row r="133" spans="1:22" s="210" customFormat="1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Data'!J133</f>
        <v>13480626.096205181</v>
      </c>
      <c r="E133" s="210">
        <f>'Monthly Data'!BH133</f>
        <v>132</v>
      </c>
      <c r="F133" s="210">
        <f>'Monthly Data'!BB133</f>
        <v>85</v>
      </c>
      <c r="G133" s="210">
        <f>'Monthly Data'!CA133</f>
        <v>31</v>
      </c>
      <c r="H133" s="210">
        <f>'Monthly Data'!AJ133</f>
        <v>0</v>
      </c>
      <c r="I133" s="210">
        <f>'Monthly Data'!AS133</f>
        <v>559.70000000000005</v>
      </c>
      <c r="K133" s="210">
        <f>'GS&lt;50 OLS'!$B$5</f>
        <v>-4914232.5996199297</v>
      </c>
      <c r="L133" s="210">
        <f>E133*'GS&lt;50 OLS'!$B$6</f>
        <v>-455186.67871353996</v>
      </c>
      <c r="M133" s="210">
        <f>F133*'GS&lt;50 OLS'!$B$7</f>
        <v>4388446.6930229831</v>
      </c>
      <c r="N133" s="210">
        <f>G133*'GS&lt;50 OLS'!$B$8</f>
        <v>11515708.536174906</v>
      </c>
      <c r="O133" s="210">
        <f>H133*'GS&lt;50 OLS'!$B$9</f>
        <v>0</v>
      </c>
      <c r="P133" s="210">
        <f>I133*'GS&lt;50 OLS'!$B$10</f>
        <v>3268139.1672257348</v>
      </c>
      <c r="Q133" s="32">
        <f t="shared" si="13"/>
        <v>13802875.118090155</v>
      </c>
      <c r="R133" s="33">
        <f t="shared" si="14"/>
        <v>322249.02188497409</v>
      </c>
      <c r="S133" s="54">
        <f t="shared" si="15"/>
        <v>2.3904603509156578E-2</v>
      </c>
    </row>
    <row r="134" spans="1:22" x14ac:dyDescent="0.2">
      <c r="S134" s="57">
        <f>AVERAGE(S2:S121)</f>
        <v>2.7813217003876491E-2</v>
      </c>
    </row>
    <row r="136" spans="1:22" x14ac:dyDescent="0.2">
      <c r="T136">
        <v>1</v>
      </c>
      <c r="U136" s="32">
        <f t="shared" ref="U136:U147" si="16">SUMIF($B:$B,$T136,R:R)</f>
        <v>-1532518.5841838829</v>
      </c>
      <c r="V136" s="55">
        <f t="shared" ref="V136:V147" si="17">SUMIF($B:$B,$T136,S:S)</f>
        <v>0.24147642372926839</v>
      </c>
    </row>
    <row r="137" spans="1:22" x14ac:dyDescent="0.2">
      <c r="T137">
        <v>2</v>
      </c>
      <c r="U137" s="32">
        <f t="shared" si="16"/>
        <v>-544127.88922805712</v>
      </c>
      <c r="V137" s="55">
        <f t="shared" si="17"/>
        <v>0.35033363725574812</v>
      </c>
    </row>
    <row r="138" spans="1:22" x14ac:dyDescent="0.2">
      <c r="T138">
        <v>3</v>
      </c>
      <c r="U138" s="32">
        <f t="shared" si="16"/>
        <v>-2007056.024598239</v>
      </c>
      <c r="V138" s="55">
        <f t="shared" si="17"/>
        <v>0.2397647793098476</v>
      </c>
    </row>
    <row r="139" spans="1:22" x14ac:dyDescent="0.2">
      <c r="T139">
        <v>4</v>
      </c>
      <c r="U139" s="32">
        <f t="shared" si="16"/>
        <v>744052.32007636316</v>
      </c>
      <c r="V139" s="55">
        <f t="shared" si="17"/>
        <v>0.35352349870547667</v>
      </c>
    </row>
    <row r="140" spans="1:22" x14ac:dyDescent="0.2">
      <c r="T140">
        <v>5</v>
      </c>
      <c r="U140" s="32">
        <f t="shared" si="16"/>
        <v>-1725627.3423702251</v>
      </c>
      <c r="V140" s="55">
        <f t="shared" si="17"/>
        <v>0.3110867495446637</v>
      </c>
    </row>
    <row r="141" spans="1:22" x14ac:dyDescent="0.2">
      <c r="T141">
        <v>6</v>
      </c>
      <c r="U141" s="32">
        <f t="shared" si="16"/>
        <v>-3764954.9645135421</v>
      </c>
      <c r="V141" s="55">
        <f t="shared" si="17"/>
        <v>0.35343835545950125</v>
      </c>
    </row>
    <row r="142" spans="1:22" x14ac:dyDescent="0.2">
      <c r="T142">
        <v>7</v>
      </c>
      <c r="U142" s="32">
        <f t="shared" si="16"/>
        <v>1515847.7199850529</v>
      </c>
      <c r="V142" s="55">
        <f t="shared" si="17"/>
        <v>0.25743703261347234</v>
      </c>
    </row>
    <row r="143" spans="1:22" x14ac:dyDescent="0.2">
      <c r="T143">
        <v>8</v>
      </c>
      <c r="U143" s="32">
        <f t="shared" si="16"/>
        <v>-722792.63462673128</v>
      </c>
      <c r="V143" s="55">
        <f t="shared" si="17"/>
        <v>0.1662329935455622</v>
      </c>
    </row>
    <row r="144" spans="1:22" x14ac:dyDescent="0.2">
      <c r="T144">
        <v>9</v>
      </c>
      <c r="U144" s="32">
        <f t="shared" si="16"/>
        <v>892808.21961411461</v>
      </c>
      <c r="V144" s="55">
        <f t="shared" si="17"/>
        <v>0.26345125573916212</v>
      </c>
    </row>
    <row r="145" spans="20:22" x14ac:dyDescent="0.2">
      <c r="T145">
        <v>10</v>
      </c>
      <c r="U145" s="32">
        <f t="shared" si="16"/>
        <v>1858718.0363071784</v>
      </c>
      <c r="V145" s="55">
        <f t="shared" si="17"/>
        <v>0.33524890979633409</v>
      </c>
    </row>
    <row r="146" spans="20:22" x14ac:dyDescent="0.2">
      <c r="T146">
        <v>11</v>
      </c>
      <c r="U146" s="32">
        <f t="shared" si="16"/>
        <v>3807517.7615863662</v>
      </c>
      <c r="V146" s="55">
        <f t="shared" si="17"/>
        <v>0.39540684279828209</v>
      </c>
    </row>
    <row r="147" spans="20:22" x14ac:dyDescent="0.2">
      <c r="T147">
        <v>12</v>
      </c>
      <c r="U147" s="32">
        <f t="shared" si="16"/>
        <v>1478133.3819503095</v>
      </c>
      <c r="V147" s="55">
        <f t="shared" si="17"/>
        <v>0.25262369148057268</v>
      </c>
    </row>
    <row r="148" spans="20:22" x14ac:dyDescent="0.2">
      <c r="U148" s="32"/>
      <c r="V148" s="55"/>
    </row>
    <row r="149" spans="20:22" x14ac:dyDescent="0.2">
      <c r="T149">
        <v>2009</v>
      </c>
      <c r="U149" s="32">
        <f t="shared" ref="U149:U159" si="18">SUMIF($C:$C,$T149,R:R)</f>
        <v>1068901.9084752202</v>
      </c>
      <c r="V149" s="56">
        <f t="shared" ref="V149:V159" si="19">SUMIF($C:$C,$T149,S:S)</f>
        <v>0.72584810301753433</v>
      </c>
    </row>
    <row r="150" spans="20:22" x14ac:dyDescent="0.2">
      <c r="T150">
        <v>2010</v>
      </c>
      <c r="U150" s="32">
        <f t="shared" si="18"/>
        <v>845543.40441664867</v>
      </c>
      <c r="V150" s="56">
        <f t="shared" si="19"/>
        <v>0.36070162086012114</v>
      </c>
    </row>
    <row r="151" spans="20:22" x14ac:dyDescent="0.2">
      <c r="T151">
        <v>2011</v>
      </c>
      <c r="U151" s="32">
        <f t="shared" si="18"/>
        <v>1513972.0263918862</v>
      </c>
      <c r="V151" s="56">
        <f t="shared" si="19"/>
        <v>0.45030764294411718</v>
      </c>
    </row>
    <row r="152" spans="20:22" x14ac:dyDescent="0.2">
      <c r="T152">
        <v>2012</v>
      </c>
      <c r="U152" s="32">
        <f t="shared" si="18"/>
        <v>-652463.87714914605</v>
      </c>
      <c r="V152" s="56">
        <f t="shared" si="19"/>
        <v>0.23225374501581303</v>
      </c>
    </row>
    <row r="153" spans="20:22" x14ac:dyDescent="0.2">
      <c r="T153">
        <v>2013</v>
      </c>
      <c r="U153" s="32">
        <f t="shared" si="18"/>
        <v>-1975352.1177887321</v>
      </c>
      <c r="V153" s="56">
        <f t="shared" si="19"/>
        <v>0.2564220423929422</v>
      </c>
    </row>
    <row r="154" spans="20:22" x14ac:dyDescent="0.2">
      <c r="T154">
        <v>2014</v>
      </c>
      <c r="U154" s="32">
        <f t="shared" si="18"/>
        <v>-3311555.2329014987</v>
      </c>
      <c r="V154" s="56">
        <f t="shared" si="19"/>
        <v>0.31563879615738022</v>
      </c>
    </row>
    <row r="155" spans="20:22" x14ac:dyDescent="0.2">
      <c r="T155">
        <v>2015</v>
      </c>
      <c r="U155" s="32">
        <f t="shared" si="18"/>
        <v>114616.59560839087</v>
      </c>
      <c r="V155" s="56">
        <f t="shared" si="19"/>
        <v>0.24618402604588702</v>
      </c>
    </row>
    <row r="156" spans="20:22" x14ac:dyDescent="0.2">
      <c r="T156">
        <v>2016</v>
      </c>
      <c r="U156" s="32">
        <f t="shared" si="18"/>
        <v>1392373.4371867012</v>
      </c>
      <c r="V156" s="56">
        <f t="shared" si="19"/>
        <v>0.28029074876447846</v>
      </c>
    </row>
    <row r="157" spans="20:22" x14ac:dyDescent="0.2">
      <c r="T157">
        <v>2017</v>
      </c>
      <c r="U157" s="32">
        <f t="shared" si="18"/>
        <v>1888011.9814270306</v>
      </c>
      <c r="V157" s="56">
        <f t="shared" si="19"/>
        <v>0.1907773254451493</v>
      </c>
    </row>
    <row r="158" spans="20:22" x14ac:dyDescent="0.2">
      <c r="T158">
        <v>2018</v>
      </c>
      <c r="U158" s="32">
        <f t="shared" si="18"/>
        <v>-1329515.2805190496</v>
      </c>
      <c r="V158" s="56">
        <f t="shared" si="19"/>
        <v>0.27916198982175466</v>
      </c>
    </row>
    <row r="159" spans="20:22" x14ac:dyDescent="0.2">
      <c r="T159" s="210">
        <v>2019</v>
      </c>
      <c r="U159" s="32">
        <f t="shared" si="18"/>
        <v>445467.15485125594</v>
      </c>
      <c r="V159" s="56">
        <f t="shared" si="19"/>
        <v>0.18243812951271357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7BC9-73FF-4DE0-A1D8-2A06E317F436}">
  <sheetPr codeName="Sheet12"/>
  <dimension ref="A1:E17"/>
  <sheetViews>
    <sheetView workbookViewId="0">
      <selection sqref="A1:E18"/>
    </sheetView>
  </sheetViews>
  <sheetFormatPr defaultRowHeight="12.75" x14ac:dyDescent="0.2"/>
  <cols>
    <col min="4" max="4" width="15.1640625" customWidth="1"/>
  </cols>
  <sheetData>
    <row r="1" spans="1:5" x14ac:dyDescent="0.2">
      <c r="A1" t="s">
        <v>255</v>
      </c>
    </row>
    <row r="2" spans="1:5" x14ac:dyDescent="0.2">
      <c r="A2" t="s">
        <v>107</v>
      </c>
    </row>
    <row r="4" spans="1:5" x14ac:dyDescent="0.2">
      <c r="B4" t="s">
        <v>79</v>
      </c>
      <c r="C4" t="s">
        <v>80</v>
      </c>
      <c r="D4" t="s">
        <v>81</v>
      </c>
      <c r="E4" t="s">
        <v>82</v>
      </c>
    </row>
    <row r="5" spans="1:5" x14ac:dyDescent="0.2">
      <c r="A5" t="s">
        <v>83</v>
      </c>
      <c r="B5">
        <v>16105322.002064399</v>
      </c>
      <c r="C5">
        <v>3695991.5488274698</v>
      </c>
      <c r="D5">
        <v>4.3575105054484498</v>
      </c>
      <c r="E5" s="51">
        <v>2.6874125308845301E-5</v>
      </c>
    </row>
    <row r="6" spans="1:5" x14ac:dyDescent="0.2">
      <c r="A6" t="s">
        <v>72</v>
      </c>
      <c r="B6">
        <v>-14244.1200753017</v>
      </c>
      <c r="C6">
        <v>2560.2344352055702</v>
      </c>
      <c r="D6">
        <v>-5.5635999107862997</v>
      </c>
      <c r="E6" s="51">
        <v>1.4966680882273099E-7</v>
      </c>
    </row>
    <row r="7" spans="1:5" x14ac:dyDescent="0.2">
      <c r="A7" t="s">
        <v>177</v>
      </c>
      <c r="B7">
        <v>11678.0509536677</v>
      </c>
      <c r="C7">
        <v>462.79574943783399</v>
      </c>
      <c r="D7">
        <v>25.233703999773599</v>
      </c>
      <c r="E7" s="51">
        <v>2.58527849510868E-51</v>
      </c>
    </row>
    <row r="8" spans="1:5" x14ac:dyDescent="0.2">
      <c r="A8" t="s">
        <v>183</v>
      </c>
      <c r="B8">
        <v>20011.040390898899</v>
      </c>
      <c r="C8">
        <v>3022.2527496991102</v>
      </c>
      <c r="D8">
        <v>6.6212332482421203</v>
      </c>
      <c r="E8" s="51">
        <v>9.0626686010976799E-10</v>
      </c>
    </row>
    <row r="9" spans="1:5" x14ac:dyDescent="0.2">
      <c r="A9" t="s">
        <v>76</v>
      </c>
      <c r="B9">
        <v>428996.82474608498</v>
      </c>
      <c r="C9">
        <v>121283.273875386</v>
      </c>
      <c r="D9">
        <v>3.53714746508957</v>
      </c>
      <c r="E9" s="51">
        <v>5.6547901964421401E-4</v>
      </c>
    </row>
    <row r="10" spans="1:5" x14ac:dyDescent="0.2">
      <c r="E10" s="51"/>
    </row>
    <row r="11" spans="1:5" x14ac:dyDescent="0.2">
      <c r="A11" t="s">
        <v>84</v>
      </c>
      <c r="B11">
        <v>31683159.321975701</v>
      </c>
      <c r="C11" t="s">
        <v>85</v>
      </c>
      <c r="D11">
        <v>2897179.5148255401</v>
      </c>
    </row>
    <row r="12" spans="1:5" x14ac:dyDescent="0.2">
      <c r="A12" t="s">
        <v>86</v>
      </c>
      <c r="B12">
        <v>159348940591230</v>
      </c>
      <c r="C12" t="s">
        <v>87</v>
      </c>
      <c r="D12">
        <v>1120141.09274122</v>
      </c>
    </row>
    <row r="13" spans="1:5" x14ac:dyDescent="0.2">
      <c r="A13" t="s">
        <v>88</v>
      </c>
      <c r="B13">
        <v>0.85508041780171795</v>
      </c>
      <c r="C13" t="s">
        <v>89</v>
      </c>
      <c r="D13" s="31">
        <v>0.850516021512008</v>
      </c>
    </row>
    <row r="14" spans="1:5" x14ac:dyDescent="0.2">
      <c r="A14" t="s">
        <v>236</v>
      </c>
      <c r="B14">
        <v>187.337024116305</v>
      </c>
      <c r="C14" t="s">
        <v>90</v>
      </c>
      <c r="D14" s="51">
        <v>2.9804064071867599E-52</v>
      </c>
    </row>
    <row r="15" spans="1:5" x14ac:dyDescent="0.2">
      <c r="A15" t="s">
        <v>91</v>
      </c>
      <c r="B15">
        <v>-2023.37471505043</v>
      </c>
      <c r="C15" t="s">
        <v>92</v>
      </c>
      <c r="D15" s="51">
        <v>4056.7494301008501</v>
      </c>
    </row>
    <row r="16" spans="1:5" x14ac:dyDescent="0.2">
      <c r="A16" t="s">
        <v>93</v>
      </c>
      <c r="B16">
        <v>4071.16343971378</v>
      </c>
      <c r="C16" t="s">
        <v>94</v>
      </c>
      <c r="D16" s="51">
        <v>4062.60662229645</v>
      </c>
    </row>
    <row r="17" spans="1:4" x14ac:dyDescent="0.2">
      <c r="A17" t="s">
        <v>95</v>
      </c>
      <c r="B17">
        <v>-1.73107659810228E-2</v>
      </c>
      <c r="C17" t="s">
        <v>96</v>
      </c>
      <c r="D17">
        <v>1.9608520026454901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7009-D07B-446B-8E68-BB2AA970D808}">
  <sheetPr codeName="Sheet13"/>
  <dimension ref="A1:U159"/>
  <sheetViews>
    <sheetView topLeftCell="G103" workbookViewId="0">
      <selection activeCell="AJ33" sqref="AJ33"/>
    </sheetView>
  </sheetViews>
  <sheetFormatPr defaultRowHeight="12.75" x14ac:dyDescent="0.2"/>
  <cols>
    <col min="1" max="1" width="9.33203125" style="53"/>
    <col min="4" max="4" width="19.5" style="33" bestFit="1" customWidth="1"/>
    <col min="10" max="10" width="10.83203125" bestFit="1" customWidth="1"/>
    <col min="11" max="12" width="10.1640625" bestFit="1" customWidth="1"/>
    <col min="14" max="14" width="10.1640625" bestFit="1" customWidth="1"/>
    <col min="15" max="15" width="14.1640625" bestFit="1" customWidth="1"/>
    <col min="16" max="16" width="13.83203125" bestFit="1" customWidth="1"/>
    <col min="19" max="19" width="14.83203125" bestFit="1" customWidth="1"/>
    <col min="21" max="21" width="14.83203125" bestFit="1" customWidth="1"/>
  </cols>
  <sheetData>
    <row r="1" spans="1:17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Data'!N1</f>
        <v>GS_gt_50_NoCDM</v>
      </c>
      <c r="E1" t="str">
        <f>'Monthly Data'!BH1</f>
        <v>Trend</v>
      </c>
      <c r="F1" t="str">
        <f>'Monthly Data'!AS1</f>
        <v>HDD10</v>
      </c>
      <c r="G1" t="str">
        <f>'Monthly Data'!AP1</f>
        <v>CDD16</v>
      </c>
      <c r="H1" t="str">
        <f>'Monthly Data'!CA1</f>
        <v>MonthDays</v>
      </c>
      <c r="J1" t="s">
        <v>83</v>
      </c>
      <c r="K1" t="str">
        <f>E1</f>
        <v>Trend</v>
      </c>
      <c r="L1" t="str">
        <f>F1</f>
        <v>HDD10</v>
      </c>
      <c r="M1" t="str">
        <f>G1</f>
        <v>CDD16</v>
      </c>
      <c r="N1" t="str">
        <f>H1</f>
        <v>MonthDays</v>
      </c>
      <c r="O1" t="s">
        <v>97</v>
      </c>
      <c r="P1" t="s">
        <v>98</v>
      </c>
      <c r="Q1" t="s">
        <v>99</v>
      </c>
    </row>
    <row r="2" spans="1:17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Data'!N2</f>
        <v>35292912.526157998</v>
      </c>
      <c r="E2">
        <f>'Monthly Data'!BH2</f>
        <v>1</v>
      </c>
      <c r="F2">
        <f>'Monthly Data'!AS2</f>
        <v>798.69999999999993</v>
      </c>
      <c r="G2">
        <f>'Monthly Data'!AP2</f>
        <v>0</v>
      </c>
      <c r="H2">
        <f>'Monthly Data'!CA2</f>
        <v>31</v>
      </c>
      <c r="J2">
        <f>'GS&gt;50 OLS'!$B$5</f>
        <v>16105322.002064399</v>
      </c>
      <c r="K2">
        <f>E2*'GS&gt;50 OLS'!$B$6</f>
        <v>-14244.1200753017</v>
      </c>
      <c r="L2">
        <f>F2*'GS&gt;50 OLS'!$B$7</f>
        <v>9327259.2966943905</v>
      </c>
      <c r="M2">
        <f>G2*'GS&gt;50 OLS'!$B$8</f>
        <v>0</v>
      </c>
      <c r="N2">
        <f>H2*'GS&gt;50 OLS'!$B$9</f>
        <v>13298901.567128634</v>
      </c>
      <c r="O2" s="32">
        <f>SUM(J2:N2)</f>
        <v>38717238.745812126</v>
      </c>
      <c r="P2" s="33">
        <f t="shared" ref="P2:P33" si="0">O2-D2</f>
        <v>3424326.219654128</v>
      </c>
      <c r="Q2" s="54">
        <f t="shared" ref="Q2:Q33" si="1">ABS(P2/D2)</f>
        <v>9.7025889181464556E-2</v>
      </c>
    </row>
    <row r="3" spans="1:17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Data'!N3</f>
        <v>37303734.732303552</v>
      </c>
      <c r="E3">
        <f>'Monthly Data'!BH3</f>
        <v>2</v>
      </c>
      <c r="F3">
        <f>'Monthly Data'!AS3</f>
        <v>566.30000000000007</v>
      </c>
      <c r="G3">
        <f>'Monthly Data'!AP3</f>
        <v>0</v>
      </c>
      <c r="H3">
        <f>'Monthly Data'!CA3</f>
        <v>28</v>
      </c>
      <c r="J3">
        <f>'GS&gt;50 OLS'!$B$5</f>
        <v>16105322.002064399</v>
      </c>
      <c r="K3">
        <f>E3*'GS&gt;50 OLS'!$B$6</f>
        <v>-28488.2401506034</v>
      </c>
      <c r="L3">
        <f>F3*'GS&gt;50 OLS'!$B$7</f>
        <v>6613280.2550620195</v>
      </c>
      <c r="M3">
        <f>G3*'GS&gt;50 OLS'!$B$8</f>
        <v>0</v>
      </c>
      <c r="N3">
        <f>H3*'GS&gt;50 OLS'!$B$9</f>
        <v>12011911.09289038</v>
      </c>
      <c r="O3" s="32">
        <f t="shared" ref="O3:O66" si="2">SUM(J3:N3)</f>
        <v>34702025.109866194</v>
      </c>
      <c r="P3" s="33">
        <f t="shared" si="0"/>
        <v>-2601709.6224373579</v>
      </c>
      <c r="Q3" s="54">
        <f t="shared" si="1"/>
        <v>6.9743944972468955E-2</v>
      </c>
    </row>
    <row r="4" spans="1:17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Data'!N4</f>
        <v>34466230.814833477</v>
      </c>
      <c r="E4">
        <f>'Monthly Data'!BH4</f>
        <v>3</v>
      </c>
      <c r="F4">
        <f>'Monthly Data'!AS4</f>
        <v>448.1</v>
      </c>
      <c r="G4">
        <f>'Monthly Data'!AP4</f>
        <v>0</v>
      </c>
      <c r="H4">
        <f>'Monthly Data'!CA4</f>
        <v>31</v>
      </c>
      <c r="J4">
        <f>'GS&gt;50 OLS'!$B$5</f>
        <v>16105322.002064399</v>
      </c>
      <c r="K4">
        <f>E4*'GS&gt;50 OLS'!$B$6</f>
        <v>-42732.360225905097</v>
      </c>
      <c r="L4">
        <f>F4*'GS&gt;50 OLS'!$B$7</f>
        <v>5232934.6323384969</v>
      </c>
      <c r="M4">
        <f>G4*'GS&gt;50 OLS'!$B$8</f>
        <v>0</v>
      </c>
      <c r="N4">
        <f>H4*'GS&gt;50 OLS'!$B$9</f>
        <v>13298901.567128634</v>
      </c>
      <c r="O4" s="32">
        <f t="shared" si="2"/>
        <v>34594425.841305628</v>
      </c>
      <c r="P4" s="33">
        <f t="shared" si="0"/>
        <v>128195.02647215128</v>
      </c>
      <c r="Q4" s="54">
        <f t="shared" si="1"/>
        <v>3.7194385182663802E-3</v>
      </c>
    </row>
    <row r="5" spans="1:17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Data'!N5</f>
        <v>34667746.052301332</v>
      </c>
      <c r="E5">
        <f>'Monthly Data'!BH5</f>
        <v>4</v>
      </c>
      <c r="F5">
        <f>'Monthly Data'!AS5</f>
        <v>198.20000000000005</v>
      </c>
      <c r="G5">
        <f>'Monthly Data'!AP5</f>
        <v>0</v>
      </c>
      <c r="H5">
        <f>'Monthly Data'!CA5</f>
        <v>30</v>
      </c>
      <c r="J5">
        <f>'GS&gt;50 OLS'!$B$5</f>
        <v>16105322.002064399</v>
      </c>
      <c r="K5">
        <f>E5*'GS&gt;50 OLS'!$B$6</f>
        <v>-56976.480301206801</v>
      </c>
      <c r="L5">
        <f>F5*'GS&gt;50 OLS'!$B$7</f>
        <v>2314589.6990169385</v>
      </c>
      <c r="M5">
        <f>G5*'GS&gt;50 OLS'!$B$8</f>
        <v>0</v>
      </c>
      <c r="N5">
        <f>H5*'GS&gt;50 OLS'!$B$9</f>
        <v>12869904.742382549</v>
      </c>
      <c r="O5" s="32">
        <f t="shared" si="2"/>
        <v>31232839.963162679</v>
      </c>
      <c r="P5" s="33">
        <f t="shared" si="0"/>
        <v>-3434906.0891386531</v>
      </c>
      <c r="Q5" s="54">
        <f t="shared" si="1"/>
        <v>9.9080744504029719E-2</v>
      </c>
    </row>
    <row r="6" spans="1:17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Data'!N6</f>
        <v>27020529.990463268</v>
      </c>
      <c r="E6">
        <f>'Monthly Data'!BH6</f>
        <v>5</v>
      </c>
      <c r="F6">
        <f>'Monthly Data'!AS6</f>
        <v>51.300000000000004</v>
      </c>
      <c r="G6">
        <f>'Monthly Data'!AP6</f>
        <v>2.6000000000000014</v>
      </c>
      <c r="H6">
        <f>'Monthly Data'!CA6</f>
        <v>31</v>
      </c>
      <c r="J6">
        <f>'GS&gt;50 OLS'!$B$5</f>
        <v>16105322.002064399</v>
      </c>
      <c r="K6">
        <f>E6*'GS&gt;50 OLS'!$B$6</f>
        <v>-71220.600376508504</v>
      </c>
      <c r="L6">
        <f>F6*'GS&gt;50 OLS'!$B$7</f>
        <v>599084.01392315305</v>
      </c>
      <c r="M6">
        <f>G6*'GS&gt;50 OLS'!$B$8</f>
        <v>52028.705016337168</v>
      </c>
      <c r="N6">
        <f>H6*'GS&gt;50 OLS'!$B$9</f>
        <v>13298901.567128634</v>
      </c>
      <c r="O6" s="32">
        <f t="shared" si="2"/>
        <v>29984115.687756017</v>
      </c>
      <c r="P6" s="33">
        <f t="shared" si="0"/>
        <v>2963585.6972927488</v>
      </c>
      <c r="Q6" s="54">
        <f t="shared" si="1"/>
        <v>0.10967903658213693</v>
      </c>
    </row>
    <row r="7" spans="1:17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Data'!N7</f>
        <v>28440359.947785892</v>
      </c>
      <c r="E7">
        <f>'Monthly Data'!BH7</f>
        <v>6</v>
      </c>
      <c r="F7">
        <f>'Monthly Data'!AS7</f>
        <v>5.7000000000000011</v>
      </c>
      <c r="G7">
        <f>'Monthly Data'!AP7</f>
        <v>62.999999999999993</v>
      </c>
      <c r="H7">
        <f>'Monthly Data'!CA7</f>
        <v>30</v>
      </c>
      <c r="J7">
        <f>'GS&gt;50 OLS'!$B$5</f>
        <v>16105322.002064399</v>
      </c>
      <c r="K7">
        <f>E7*'GS&gt;50 OLS'!$B$6</f>
        <v>-85464.720451810193</v>
      </c>
      <c r="L7">
        <f>F7*'GS&gt;50 OLS'!$B$7</f>
        <v>66564.890435905909</v>
      </c>
      <c r="M7">
        <f>G7*'GS&gt;50 OLS'!$B$8</f>
        <v>1260695.5446266306</v>
      </c>
      <c r="N7">
        <f>H7*'GS&gt;50 OLS'!$B$9</f>
        <v>12869904.742382549</v>
      </c>
      <c r="O7" s="32">
        <f t="shared" si="2"/>
        <v>30217022.459057674</v>
      </c>
      <c r="P7" s="33">
        <f t="shared" si="0"/>
        <v>1776662.5112717822</v>
      </c>
      <c r="Q7" s="54">
        <f t="shared" si="1"/>
        <v>6.2469761793928949E-2</v>
      </c>
    </row>
    <row r="8" spans="1:17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Data'!N8</f>
        <v>31910033.230850216</v>
      </c>
      <c r="E8">
        <f>'Monthly Data'!BH8</f>
        <v>7</v>
      </c>
      <c r="F8">
        <f>'Monthly Data'!AS8</f>
        <v>0</v>
      </c>
      <c r="G8">
        <f>'Monthly Data'!AP8</f>
        <v>37.599999999999994</v>
      </c>
      <c r="H8">
        <f>'Monthly Data'!CA8</f>
        <v>31</v>
      </c>
      <c r="J8">
        <f>'GS&gt;50 OLS'!$B$5</f>
        <v>16105322.002064399</v>
      </c>
      <c r="K8">
        <f>E8*'GS&gt;50 OLS'!$B$6</f>
        <v>-99708.840527111897</v>
      </c>
      <c r="L8">
        <f>F8*'GS&gt;50 OLS'!$B$7</f>
        <v>0</v>
      </c>
      <c r="M8">
        <f>G8*'GS&gt;50 OLS'!$B$8</f>
        <v>752415.11869779846</v>
      </c>
      <c r="N8">
        <f>H8*'GS&gt;50 OLS'!$B$9</f>
        <v>13298901.567128634</v>
      </c>
      <c r="O8" s="32">
        <f t="shared" si="2"/>
        <v>30056929.847363718</v>
      </c>
      <c r="P8" s="33">
        <f t="shared" si="0"/>
        <v>-1853103.3834864981</v>
      </c>
      <c r="Q8" s="54">
        <f t="shared" si="1"/>
        <v>5.807275003696772E-2</v>
      </c>
    </row>
    <row r="9" spans="1:17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Data'!N9</f>
        <v>30364962.677482277</v>
      </c>
      <c r="E9">
        <f>'Monthly Data'!BH9</f>
        <v>8</v>
      </c>
      <c r="F9">
        <f>'Monthly Data'!AS9</f>
        <v>0</v>
      </c>
      <c r="G9">
        <f>'Monthly Data'!AP9</f>
        <v>66.400000000000006</v>
      </c>
      <c r="H9">
        <f>'Monthly Data'!CA9</f>
        <v>31</v>
      </c>
      <c r="J9">
        <f>'GS&gt;50 OLS'!$B$5</f>
        <v>16105322.002064399</v>
      </c>
      <c r="K9">
        <f>E9*'GS&gt;50 OLS'!$B$6</f>
        <v>-113952.9606024136</v>
      </c>
      <c r="L9">
        <f>F9*'GS&gt;50 OLS'!$B$7</f>
        <v>0</v>
      </c>
      <c r="M9">
        <f>G9*'GS&gt;50 OLS'!$B$8</f>
        <v>1328733.0819556869</v>
      </c>
      <c r="N9">
        <f>H9*'GS&gt;50 OLS'!$B$9</f>
        <v>13298901.567128634</v>
      </c>
      <c r="O9" s="32">
        <f t="shared" si="2"/>
        <v>30619003.690546304</v>
      </c>
      <c r="P9" s="33">
        <f t="shared" si="0"/>
        <v>254041.01306402683</v>
      </c>
      <c r="Q9" s="54">
        <f t="shared" si="1"/>
        <v>8.3662547444003886E-3</v>
      </c>
    </row>
    <row r="10" spans="1:17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Data'!N10</f>
        <v>30896109.764282819</v>
      </c>
      <c r="E10">
        <f>'Monthly Data'!BH10</f>
        <v>9</v>
      </c>
      <c r="F10">
        <f>'Monthly Data'!AS10</f>
        <v>12.3</v>
      </c>
      <c r="G10">
        <f>'Monthly Data'!AP10</f>
        <v>29.100000000000005</v>
      </c>
      <c r="H10">
        <f>'Monthly Data'!CA10</f>
        <v>30</v>
      </c>
      <c r="J10">
        <f>'GS&gt;50 OLS'!$B$5</f>
        <v>16105322.002064399</v>
      </c>
      <c r="K10">
        <f>E10*'GS&gt;50 OLS'!$B$6</f>
        <v>-128197.0806777153</v>
      </c>
      <c r="L10">
        <f>F10*'GS&gt;50 OLS'!$B$7</f>
        <v>143640.02673011273</v>
      </c>
      <c r="M10">
        <f>G10*'GS&gt;50 OLS'!$B$8</f>
        <v>582321.27537515806</v>
      </c>
      <c r="N10">
        <f>H10*'GS&gt;50 OLS'!$B$9</f>
        <v>12869904.742382549</v>
      </c>
      <c r="O10" s="32">
        <f t="shared" si="2"/>
        <v>29572990.965874501</v>
      </c>
      <c r="P10" s="33">
        <f t="shared" si="0"/>
        <v>-1323118.7984083183</v>
      </c>
      <c r="Q10" s="54">
        <f t="shared" si="1"/>
        <v>4.2824770124875025E-2</v>
      </c>
    </row>
    <row r="11" spans="1:17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Data'!N11</f>
        <v>29777343.799069267</v>
      </c>
      <c r="E11">
        <f>'Monthly Data'!BH11</f>
        <v>10</v>
      </c>
      <c r="F11">
        <f>'Monthly Data'!AS11</f>
        <v>171.6</v>
      </c>
      <c r="G11">
        <f>'Monthly Data'!AP11</f>
        <v>0</v>
      </c>
      <c r="H11">
        <f>'Monthly Data'!CA11</f>
        <v>31</v>
      </c>
      <c r="J11">
        <f>'GS&gt;50 OLS'!$B$5</f>
        <v>16105322.002064399</v>
      </c>
      <c r="K11">
        <f>E11*'GS&gt;50 OLS'!$B$6</f>
        <v>-142441.20075301701</v>
      </c>
      <c r="L11">
        <f>F11*'GS&gt;50 OLS'!$B$7</f>
        <v>2003953.5436493773</v>
      </c>
      <c r="M11">
        <f>G11*'GS&gt;50 OLS'!$B$8</f>
        <v>0</v>
      </c>
      <c r="N11">
        <f>H11*'GS&gt;50 OLS'!$B$9</f>
        <v>13298901.567128634</v>
      </c>
      <c r="O11" s="32">
        <f t="shared" si="2"/>
        <v>31265735.912089393</v>
      </c>
      <c r="P11" s="33">
        <f t="shared" si="0"/>
        <v>1488392.1130201258</v>
      </c>
      <c r="Q11" s="54">
        <f t="shared" si="1"/>
        <v>4.998404569136377E-2</v>
      </c>
    </row>
    <row r="12" spans="1:17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Data'!N12</f>
        <v>33297442.20762324</v>
      </c>
      <c r="E12">
        <f>'Monthly Data'!BH12</f>
        <v>11</v>
      </c>
      <c r="F12">
        <f>'Monthly Data'!AS12</f>
        <v>213.29999999999998</v>
      </c>
      <c r="G12">
        <f>'Monthly Data'!AP12</f>
        <v>0</v>
      </c>
      <c r="H12">
        <f>'Monthly Data'!CA12</f>
        <v>30</v>
      </c>
      <c r="J12">
        <f>'GS&gt;50 OLS'!$B$5</f>
        <v>16105322.002064399</v>
      </c>
      <c r="K12">
        <f>E12*'GS&gt;50 OLS'!$B$6</f>
        <v>-156685.32082831871</v>
      </c>
      <c r="L12">
        <f>F12*'GS&gt;50 OLS'!$B$7</f>
        <v>2490928.2684173202</v>
      </c>
      <c r="M12">
        <f>G12*'GS&gt;50 OLS'!$B$8</f>
        <v>0</v>
      </c>
      <c r="N12">
        <f>H12*'GS&gt;50 OLS'!$B$9</f>
        <v>12869904.742382549</v>
      </c>
      <c r="O12" s="32">
        <f t="shared" si="2"/>
        <v>31309469.692035951</v>
      </c>
      <c r="P12" s="33">
        <f t="shared" si="0"/>
        <v>-1987972.5155872889</v>
      </c>
      <c r="Q12" s="54">
        <f t="shared" si="1"/>
        <v>5.9703460199479079E-2</v>
      </c>
    </row>
    <row r="13" spans="1:17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Data'!N13</f>
        <v>37909614.882055581</v>
      </c>
      <c r="E13">
        <f>'Monthly Data'!BH13</f>
        <v>12</v>
      </c>
      <c r="F13">
        <f>'Monthly Data'!AS13</f>
        <v>578.49999999999989</v>
      </c>
      <c r="G13">
        <f>'Monthly Data'!AP13</f>
        <v>0</v>
      </c>
      <c r="H13">
        <f>'Monthly Data'!CA13</f>
        <v>31</v>
      </c>
      <c r="J13">
        <f>'GS&gt;50 OLS'!$B$5</f>
        <v>16105322.002064399</v>
      </c>
      <c r="K13">
        <f>E13*'GS&gt;50 OLS'!$B$6</f>
        <v>-170929.44090362039</v>
      </c>
      <c r="L13">
        <f>F13*'GS&gt;50 OLS'!$B$7</f>
        <v>6755752.4766967632</v>
      </c>
      <c r="M13">
        <f>G13*'GS&gt;50 OLS'!$B$8</f>
        <v>0</v>
      </c>
      <c r="N13">
        <f>H13*'GS&gt;50 OLS'!$B$9</f>
        <v>13298901.567128634</v>
      </c>
      <c r="O13" s="32">
        <f t="shared" si="2"/>
        <v>35989046.604986176</v>
      </c>
      <c r="P13" s="33">
        <f t="shared" si="0"/>
        <v>-1920568.2770694047</v>
      </c>
      <c r="Q13" s="54">
        <f t="shared" si="1"/>
        <v>5.0661772298259376E-2</v>
      </c>
    </row>
    <row r="14" spans="1:17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Data'!N14</f>
        <v>38903419.496638983</v>
      </c>
      <c r="E14">
        <f>'Monthly Data'!BH14</f>
        <v>13</v>
      </c>
      <c r="F14">
        <f>'Monthly Data'!AS14</f>
        <v>630.79999999999995</v>
      </c>
      <c r="G14">
        <f>'Monthly Data'!AP14</f>
        <v>0</v>
      </c>
      <c r="H14">
        <f>'Monthly Data'!CA14</f>
        <v>31</v>
      </c>
      <c r="J14">
        <f>'GS&gt;50 OLS'!$B$5</f>
        <v>16105322.002064399</v>
      </c>
      <c r="K14">
        <f>E14*'GS&gt;50 OLS'!$B$6</f>
        <v>-185173.56097892209</v>
      </c>
      <c r="L14">
        <f>F14*'GS&gt;50 OLS'!$B$7</f>
        <v>7366514.541573585</v>
      </c>
      <c r="M14">
        <f>G14*'GS&gt;50 OLS'!$B$8</f>
        <v>0</v>
      </c>
      <c r="N14">
        <f>H14*'GS&gt;50 OLS'!$B$9</f>
        <v>13298901.567128634</v>
      </c>
      <c r="O14" s="32">
        <f t="shared" si="2"/>
        <v>36585564.549787693</v>
      </c>
      <c r="P14" s="33">
        <f t="shared" si="0"/>
        <v>-2317854.9468512908</v>
      </c>
      <c r="Q14" s="54">
        <f t="shared" si="1"/>
        <v>5.9579722729811428E-2</v>
      </c>
    </row>
    <row r="15" spans="1:17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Data'!N15</f>
        <v>33863922.644018233</v>
      </c>
      <c r="E15">
        <f>'Monthly Data'!BH15</f>
        <v>14</v>
      </c>
      <c r="F15">
        <f>'Monthly Data'!AS15</f>
        <v>526.69999999999993</v>
      </c>
      <c r="G15">
        <f>'Monthly Data'!AP15</f>
        <v>0</v>
      </c>
      <c r="H15">
        <f>'Monthly Data'!CA15</f>
        <v>28</v>
      </c>
      <c r="J15">
        <f>'GS&gt;50 OLS'!$B$5</f>
        <v>16105322.002064399</v>
      </c>
      <c r="K15">
        <f>E15*'GS&gt;50 OLS'!$B$6</f>
        <v>-199417.68105422379</v>
      </c>
      <c r="L15">
        <f>F15*'GS&gt;50 OLS'!$B$7</f>
        <v>6150829.437296777</v>
      </c>
      <c r="M15">
        <f>G15*'GS&gt;50 OLS'!$B$8</f>
        <v>0</v>
      </c>
      <c r="N15">
        <f>H15*'GS&gt;50 OLS'!$B$9</f>
        <v>12011911.09289038</v>
      </c>
      <c r="O15" s="32">
        <f t="shared" si="2"/>
        <v>34068644.851197332</v>
      </c>
      <c r="P15" s="33">
        <f t="shared" si="0"/>
        <v>204722.20717909932</v>
      </c>
      <c r="Q15" s="54">
        <f t="shared" si="1"/>
        <v>6.0454368896115385E-3</v>
      </c>
    </row>
    <row r="16" spans="1:17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Data'!N16</f>
        <v>33481657.283062913</v>
      </c>
      <c r="E16">
        <f>'Monthly Data'!BH16</f>
        <v>15</v>
      </c>
      <c r="F16">
        <f>'Monthly Data'!AS16</f>
        <v>254.89999999999995</v>
      </c>
      <c r="G16">
        <f>'Monthly Data'!AP16</f>
        <v>0</v>
      </c>
      <c r="H16">
        <f>'Monthly Data'!CA16</f>
        <v>31</v>
      </c>
      <c r="J16">
        <f>'GS&gt;50 OLS'!$B$5</f>
        <v>16105322.002064399</v>
      </c>
      <c r="K16">
        <f>E16*'GS&gt;50 OLS'!$B$6</f>
        <v>-213661.8011295255</v>
      </c>
      <c r="L16">
        <f>F16*'GS&gt;50 OLS'!$B$7</f>
        <v>2976735.188089896</v>
      </c>
      <c r="M16">
        <f>G16*'GS&gt;50 OLS'!$B$8</f>
        <v>0</v>
      </c>
      <c r="N16">
        <f>H16*'GS&gt;50 OLS'!$B$9</f>
        <v>13298901.567128634</v>
      </c>
      <c r="O16" s="32">
        <f t="shared" si="2"/>
        <v>32167296.956153408</v>
      </c>
      <c r="P16" s="33">
        <f t="shared" si="0"/>
        <v>-1314360.3269095048</v>
      </c>
      <c r="Q16" s="54">
        <f t="shared" si="1"/>
        <v>3.9256131074921111E-2</v>
      </c>
    </row>
    <row r="17" spans="1:17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Data'!N17</f>
        <v>31288806.28531779</v>
      </c>
      <c r="E17">
        <f>'Monthly Data'!BH17</f>
        <v>16</v>
      </c>
      <c r="F17">
        <f>'Monthly Data'!AS17</f>
        <v>107.4</v>
      </c>
      <c r="G17">
        <f>'Monthly Data'!AP17</f>
        <v>0</v>
      </c>
      <c r="H17">
        <f>'Monthly Data'!CA17</f>
        <v>30</v>
      </c>
      <c r="J17">
        <f>'GS&gt;50 OLS'!$B$5</f>
        <v>16105322.002064399</v>
      </c>
      <c r="K17">
        <f>E17*'GS&gt;50 OLS'!$B$6</f>
        <v>-227905.9212048272</v>
      </c>
      <c r="L17">
        <f>F17*'GS&gt;50 OLS'!$B$7</f>
        <v>1254222.672423911</v>
      </c>
      <c r="M17">
        <f>G17*'GS&gt;50 OLS'!$B$8</f>
        <v>0</v>
      </c>
      <c r="N17">
        <f>H17*'GS&gt;50 OLS'!$B$9</f>
        <v>12869904.742382549</v>
      </c>
      <c r="O17" s="32">
        <f t="shared" si="2"/>
        <v>30001543.495666031</v>
      </c>
      <c r="P17" s="33">
        <f t="shared" si="0"/>
        <v>-1287262.789651759</v>
      </c>
      <c r="Q17" s="54">
        <f t="shared" si="1"/>
        <v>4.1141319931268981E-2</v>
      </c>
    </row>
    <row r="18" spans="1:17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Data'!N18</f>
        <v>29941140.958462249</v>
      </c>
      <c r="E18">
        <f>'Monthly Data'!BH18</f>
        <v>17</v>
      </c>
      <c r="F18">
        <f>'Monthly Data'!AS18</f>
        <v>34.400000000000006</v>
      </c>
      <c r="G18">
        <f>'Monthly Data'!AP18</f>
        <v>63.7</v>
      </c>
      <c r="H18">
        <f>'Monthly Data'!CA18</f>
        <v>31</v>
      </c>
      <c r="J18">
        <f>'GS&gt;50 OLS'!$B$5</f>
        <v>16105322.002064399</v>
      </c>
      <c r="K18">
        <f>E18*'GS&gt;50 OLS'!$B$6</f>
        <v>-242150.04128012891</v>
      </c>
      <c r="L18">
        <f>F18*'GS&gt;50 OLS'!$B$7</f>
        <v>401724.95280616893</v>
      </c>
      <c r="M18">
        <f>G18*'GS&gt;50 OLS'!$B$8</f>
        <v>1274703.2729002598</v>
      </c>
      <c r="N18">
        <f>H18*'GS&gt;50 OLS'!$B$9</f>
        <v>13298901.567128634</v>
      </c>
      <c r="O18" s="32">
        <f t="shared" si="2"/>
        <v>30838501.753619336</v>
      </c>
      <c r="P18" s="33">
        <f t="shared" si="0"/>
        <v>897360.7951570861</v>
      </c>
      <c r="Q18" s="54">
        <f t="shared" si="1"/>
        <v>2.9970828312855774E-2</v>
      </c>
    </row>
    <row r="19" spans="1:17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Data'!N19</f>
        <v>31272145.037059393</v>
      </c>
      <c r="E19">
        <f>'Monthly Data'!BH19</f>
        <v>18</v>
      </c>
      <c r="F19">
        <f>'Monthly Data'!AS19</f>
        <v>0</v>
      </c>
      <c r="G19">
        <f>'Monthly Data'!AP19</f>
        <v>33.599999999999994</v>
      </c>
      <c r="H19">
        <f>'Monthly Data'!CA19</f>
        <v>30</v>
      </c>
      <c r="J19">
        <f>'GS&gt;50 OLS'!$B$5</f>
        <v>16105322.002064399</v>
      </c>
      <c r="K19">
        <f>E19*'GS&gt;50 OLS'!$B$6</f>
        <v>-256394.16135543061</v>
      </c>
      <c r="L19">
        <f>F19*'GS&gt;50 OLS'!$B$7</f>
        <v>0</v>
      </c>
      <c r="M19">
        <f>G19*'GS&gt;50 OLS'!$B$8</f>
        <v>672370.95713420294</v>
      </c>
      <c r="N19">
        <f>H19*'GS&gt;50 OLS'!$B$9</f>
        <v>12869904.742382549</v>
      </c>
      <c r="O19" s="32">
        <f t="shared" si="2"/>
        <v>29391203.540225722</v>
      </c>
      <c r="P19" s="33">
        <f t="shared" si="0"/>
        <v>-1880941.4968336709</v>
      </c>
      <c r="Q19" s="54">
        <f t="shared" si="1"/>
        <v>6.0147504899476546E-2</v>
      </c>
    </row>
    <row r="20" spans="1:17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Data'!N20</f>
        <v>31595245.821569238</v>
      </c>
      <c r="E20">
        <f>'Monthly Data'!BH20</f>
        <v>19</v>
      </c>
      <c r="F20">
        <f>'Monthly Data'!AS20</f>
        <v>0</v>
      </c>
      <c r="G20">
        <f>'Monthly Data'!AP20</f>
        <v>156.20000000000002</v>
      </c>
      <c r="H20">
        <f>'Monthly Data'!CA20</f>
        <v>31</v>
      </c>
      <c r="J20">
        <f>'GS&gt;50 OLS'!$B$5</f>
        <v>16105322.002064399</v>
      </c>
      <c r="K20">
        <f>E20*'GS&gt;50 OLS'!$B$6</f>
        <v>-270638.28143073228</v>
      </c>
      <c r="L20">
        <f>F20*'GS&gt;50 OLS'!$B$7</f>
        <v>0</v>
      </c>
      <c r="M20">
        <f>G20*'GS&gt;50 OLS'!$B$8</f>
        <v>3125724.5090584084</v>
      </c>
      <c r="N20">
        <f>H20*'GS&gt;50 OLS'!$B$9</f>
        <v>13298901.567128634</v>
      </c>
      <c r="O20" s="32">
        <f t="shared" si="2"/>
        <v>32259309.796820708</v>
      </c>
      <c r="P20" s="33">
        <f t="shared" si="0"/>
        <v>664063.97525146976</v>
      </c>
      <c r="Q20" s="54">
        <f t="shared" si="1"/>
        <v>2.1017844868234284E-2</v>
      </c>
    </row>
    <row r="21" spans="1:17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Data'!N21</f>
        <v>32070764.409511514</v>
      </c>
      <c r="E21">
        <f>'Monthly Data'!BH21</f>
        <v>20</v>
      </c>
      <c r="F21">
        <f>'Monthly Data'!AS21</f>
        <v>0</v>
      </c>
      <c r="G21">
        <f>'Monthly Data'!AP21</f>
        <v>113.2</v>
      </c>
      <c r="H21">
        <f>'Monthly Data'!CA21</f>
        <v>31</v>
      </c>
      <c r="J21">
        <f>'GS&gt;50 OLS'!$B$5</f>
        <v>16105322.002064399</v>
      </c>
      <c r="K21">
        <f>E21*'GS&gt;50 OLS'!$B$6</f>
        <v>-284882.40150603402</v>
      </c>
      <c r="L21">
        <f>F21*'GS&gt;50 OLS'!$B$7</f>
        <v>0</v>
      </c>
      <c r="M21">
        <f>G21*'GS&gt;50 OLS'!$B$8</f>
        <v>2265249.7722497554</v>
      </c>
      <c r="N21">
        <f>H21*'GS&gt;50 OLS'!$B$9</f>
        <v>13298901.567128634</v>
      </c>
      <c r="O21" s="32">
        <f t="shared" si="2"/>
        <v>31384590.939936757</v>
      </c>
      <c r="P21" s="33">
        <f t="shared" si="0"/>
        <v>-686173.46957475692</v>
      </c>
      <c r="Q21" s="54">
        <f t="shared" si="1"/>
        <v>2.1395606940109363E-2</v>
      </c>
    </row>
    <row r="22" spans="1:17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Data'!N22</f>
        <v>28697025.497259639</v>
      </c>
      <c r="E22">
        <f>'Monthly Data'!BH22</f>
        <v>21</v>
      </c>
      <c r="F22">
        <f>'Monthly Data'!AS22</f>
        <v>11.2</v>
      </c>
      <c r="G22">
        <f>'Monthly Data'!AP22</f>
        <v>16.2</v>
      </c>
      <c r="H22">
        <f>'Monthly Data'!CA22</f>
        <v>30</v>
      </c>
      <c r="J22">
        <f>'GS&gt;50 OLS'!$B$5</f>
        <v>16105322.002064399</v>
      </c>
      <c r="K22">
        <f>E22*'GS&gt;50 OLS'!$B$6</f>
        <v>-299126.52158133569</v>
      </c>
      <c r="L22">
        <f>F22*'GS&gt;50 OLS'!$B$7</f>
        <v>130794.17068107823</v>
      </c>
      <c r="M22">
        <f>G22*'GS&gt;50 OLS'!$B$8</f>
        <v>324178.85433256213</v>
      </c>
      <c r="N22">
        <f>H22*'GS&gt;50 OLS'!$B$9</f>
        <v>12869904.742382549</v>
      </c>
      <c r="O22" s="32">
        <f t="shared" si="2"/>
        <v>29131073.247879252</v>
      </c>
      <c r="P22" s="33">
        <f t="shared" si="0"/>
        <v>434047.75061961263</v>
      </c>
      <c r="Q22" s="54">
        <f t="shared" si="1"/>
        <v>1.5125182596400491E-2</v>
      </c>
    </row>
    <row r="23" spans="1:17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Data'!N23</f>
        <v>28734265.906160805</v>
      </c>
      <c r="E23">
        <f>'Monthly Data'!BH23</f>
        <v>22</v>
      </c>
      <c r="F23">
        <f>'Monthly Data'!AS23</f>
        <v>126.39999999999999</v>
      </c>
      <c r="G23">
        <f>'Monthly Data'!AP23</f>
        <v>0</v>
      </c>
      <c r="H23">
        <f>'Monthly Data'!CA23</f>
        <v>31</v>
      </c>
      <c r="J23">
        <f>'GS&gt;50 OLS'!$B$5</f>
        <v>16105322.002064399</v>
      </c>
      <c r="K23">
        <f>E23*'GS&gt;50 OLS'!$B$6</f>
        <v>-313370.64165663742</v>
      </c>
      <c r="L23">
        <f>F23*'GS&gt;50 OLS'!$B$7</f>
        <v>1476105.6405435973</v>
      </c>
      <c r="M23">
        <f>G23*'GS&gt;50 OLS'!$B$8</f>
        <v>0</v>
      </c>
      <c r="N23">
        <f>H23*'GS&gt;50 OLS'!$B$9</f>
        <v>13298901.567128634</v>
      </c>
      <c r="O23" s="32">
        <f t="shared" si="2"/>
        <v>30566958.568079993</v>
      </c>
      <c r="P23" s="33">
        <f t="shared" si="0"/>
        <v>1832692.6619191878</v>
      </c>
      <c r="Q23" s="54">
        <f t="shared" si="1"/>
        <v>6.3780737183414427E-2</v>
      </c>
    </row>
    <row r="24" spans="1:17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Data'!N24</f>
        <v>30593931.627891105</v>
      </c>
      <c r="E24">
        <f>'Monthly Data'!BH24</f>
        <v>23</v>
      </c>
      <c r="F24">
        <f>'Monthly Data'!AS24</f>
        <v>281.89999999999998</v>
      </c>
      <c r="G24">
        <f>'Monthly Data'!AP24</f>
        <v>0</v>
      </c>
      <c r="H24">
        <f>'Monthly Data'!CA24</f>
        <v>30</v>
      </c>
      <c r="J24">
        <f>'GS&gt;50 OLS'!$B$5</f>
        <v>16105322.002064399</v>
      </c>
      <c r="K24">
        <f>E24*'GS&gt;50 OLS'!$B$6</f>
        <v>-327614.7617319391</v>
      </c>
      <c r="L24">
        <f>F24*'GS&gt;50 OLS'!$B$7</f>
        <v>3292042.5638389243</v>
      </c>
      <c r="M24">
        <f>G24*'GS&gt;50 OLS'!$B$8</f>
        <v>0</v>
      </c>
      <c r="N24">
        <f>H24*'GS&gt;50 OLS'!$B$9</f>
        <v>12869904.742382549</v>
      </c>
      <c r="O24" s="32">
        <f t="shared" si="2"/>
        <v>31939654.546553932</v>
      </c>
      <c r="P24" s="33">
        <f t="shared" si="0"/>
        <v>1345722.9186628275</v>
      </c>
      <c r="Q24" s="54">
        <f t="shared" si="1"/>
        <v>4.3986596264600157E-2</v>
      </c>
    </row>
    <row r="25" spans="1:17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Data'!N25</f>
        <v>35134653.593934827</v>
      </c>
      <c r="E25">
        <f>'Monthly Data'!BH25</f>
        <v>24</v>
      </c>
      <c r="F25">
        <f>'Monthly Data'!AS25</f>
        <v>556.9000000000002</v>
      </c>
      <c r="G25">
        <f>'Monthly Data'!AP25</f>
        <v>0</v>
      </c>
      <c r="H25">
        <f>'Monthly Data'!CA25</f>
        <v>31</v>
      </c>
      <c r="J25">
        <f>'GS&gt;50 OLS'!$B$5</f>
        <v>16105322.002064399</v>
      </c>
      <c r="K25">
        <f>E25*'GS&gt;50 OLS'!$B$6</f>
        <v>-341858.88180724077</v>
      </c>
      <c r="L25">
        <f>F25*'GS&gt;50 OLS'!$B$7</f>
        <v>6503506.5760975443</v>
      </c>
      <c r="M25">
        <f>G25*'GS&gt;50 OLS'!$B$8</f>
        <v>0</v>
      </c>
      <c r="N25">
        <f>H25*'GS&gt;50 OLS'!$B$9</f>
        <v>13298901.567128634</v>
      </c>
      <c r="O25" s="32">
        <f t="shared" si="2"/>
        <v>35565871.263483338</v>
      </c>
      <c r="P25" s="33">
        <f t="shared" si="0"/>
        <v>431217.66954851151</v>
      </c>
      <c r="Q25" s="54">
        <f t="shared" si="1"/>
        <v>1.2273286497492354E-2</v>
      </c>
    </row>
    <row r="26" spans="1:17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Data'!N26</f>
        <v>35982369.711172439</v>
      </c>
      <c r="E26">
        <f>'Monthly Data'!BH26</f>
        <v>25</v>
      </c>
      <c r="F26">
        <f>'Monthly Data'!AS26</f>
        <v>757.1</v>
      </c>
      <c r="G26">
        <f>'Monthly Data'!AP26</f>
        <v>0</v>
      </c>
      <c r="H26">
        <f>'Monthly Data'!CA26</f>
        <v>31</v>
      </c>
      <c r="J26">
        <f>'GS&gt;50 OLS'!$B$5</f>
        <v>16105322.002064399</v>
      </c>
      <c r="K26">
        <f>E26*'GS&gt;50 OLS'!$B$6</f>
        <v>-356103.00188254251</v>
      </c>
      <c r="L26">
        <f>F26*'GS&gt;50 OLS'!$B$7</f>
        <v>8841452.3770218156</v>
      </c>
      <c r="M26">
        <f>G26*'GS&gt;50 OLS'!$B$8</f>
        <v>0</v>
      </c>
      <c r="N26">
        <f>H26*'GS&gt;50 OLS'!$B$9</f>
        <v>13298901.567128634</v>
      </c>
      <c r="O26" s="32">
        <f t="shared" si="2"/>
        <v>37889572.944332309</v>
      </c>
      <c r="P26" s="33">
        <f t="shared" si="0"/>
        <v>1907203.2331598699</v>
      </c>
      <c r="Q26" s="54">
        <f t="shared" si="1"/>
        <v>5.3003825164068832E-2</v>
      </c>
    </row>
    <row r="27" spans="1:17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Data'!N27</f>
        <v>37828239.006029479</v>
      </c>
      <c r="E27">
        <f>'Monthly Data'!BH27</f>
        <v>26</v>
      </c>
      <c r="F27">
        <f>'Monthly Data'!AS27</f>
        <v>573.20000000000005</v>
      </c>
      <c r="G27">
        <f>'Monthly Data'!AP27</f>
        <v>0</v>
      </c>
      <c r="H27">
        <f>'Monthly Data'!CA27</f>
        <v>28</v>
      </c>
      <c r="J27">
        <f>'GS&gt;50 OLS'!$B$5</f>
        <v>16105322.002064399</v>
      </c>
      <c r="K27">
        <f>E27*'GS&gt;50 OLS'!$B$6</f>
        <v>-370347.12195784418</v>
      </c>
      <c r="L27">
        <f>F27*'GS&gt;50 OLS'!$B$7</f>
        <v>6693858.8066423265</v>
      </c>
      <c r="M27">
        <f>G27*'GS&gt;50 OLS'!$B$8</f>
        <v>0</v>
      </c>
      <c r="N27">
        <f>H27*'GS&gt;50 OLS'!$B$9</f>
        <v>12011911.09289038</v>
      </c>
      <c r="O27" s="32">
        <f t="shared" si="2"/>
        <v>34440744.779639259</v>
      </c>
      <c r="P27" s="33">
        <f t="shared" si="0"/>
        <v>-3387494.2263902202</v>
      </c>
      <c r="Q27" s="54">
        <f t="shared" si="1"/>
        <v>8.9549350310763456E-2</v>
      </c>
    </row>
    <row r="28" spans="1:17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Data'!N28</f>
        <v>34885482.563555844</v>
      </c>
      <c r="E28">
        <f>'Monthly Data'!BH28</f>
        <v>27</v>
      </c>
      <c r="F28">
        <f>'Monthly Data'!AS28</f>
        <v>504.70000000000005</v>
      </c>
      <c r="G28">
        <f>'Monthly Data'!AP28</f>
        <v>0</v>
      </c>
      <c r="H28">
        <f>'Monthly Data'!CA28</f>
        <v>31</v>
      </c>
      <c r="J28">
        <f>'GS&gt;50 OLS'!$B$5</f>
        <v>16105322.002064399</v>
      </c>
      <c r="K28">
        <f>E28*'GS&gt;50 OLS'!$B$6</f>
        <v>-384591.24203314591</v>
      </c>
      <c r="L28">
        <f>F28*'GS&gt;50 OLS'!$B$7</f>
        <v>5893912.3163160887</v>
      </c>
      <c r="M28">
        <f>G28*'GS&gt;50 OLS'!$B$8</f>
        <v>0</v>
      </c>
      <c r="N28">
        <f>H28*'GS&gt;50 OLS'!$B$9</f>
        <v>13298901.567128634</v>
      </c>
      <c r="O28" s="32">
        <f t="shared" si="2"/>
        <v>34913544.64347598</v>
      </c>
      <c r="P28" s="33">
        <f t="shared" si="0"/>
        <v>28062.079920135438</v>
      </c>
      <c r="Q28" s="54">
        <f t="shared" si="1"/>
        <v>8.0440566843272866E-4</v>
      </c>
    </row>
    <row r="29" spans="1:17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Data'!N29</f>
        <v>31347667.963863619</v>
      </c>
      <c r="E29">
        <f>'Monthly Data'!BH29</f>
        <v>28</v>
      </c>
      <c r="F29">
        <f>'Monthly Data'!AS29</f>
        <v>213.00000000000006</v>
      </c>
      <c r="G29">
        <f>'Monthly Data'!AP29</f>
        <v>0</v>
      </c>
      <c r="H29">
        <f>'Monthly Data'!CA29</f>
        <v>30</v>
      </c>
      <c r="J29">
        <f>'GS&gt;50 OLS'!$B$5</f>
        <v>16105322.002064399</v>
      </c>
      <c r="K29">
        <f>E29*'GS&gt;50 OLS'!$B$6</f>
        <v>-398835.36210844759</v>
      </c>
      <c r="L29">
        <f>F29*'GS&gt;50 OLS'!$B$7</f>
        <v>2487424.8531312207</v>
      </c>
      <c r="M29">
        <f>G29*'GS&gt;50 OLS'!$B$8</f>
        <v>0</v>
      </c>
      <c r="N29">
        <f>H29*'GS&gt;50 OLS'!$B$9</f>
        <v>12869904.742382549</v>
      </c>
      <c r="O29" s="32">
        <f t="shared" si="2"/>
        <v>31063816.235469721</v>
      </c>
      <c r="P29" s="33">
        <f t="shared" si="0"/>
        <v>-283851.72839389741</v>
      </c>
      <c r="Q29" s="54">
        <f t="shared" si="1"/>
        <v>9.0549551794765308E-3</v>
      </c>
    </row>
    <row r="30" spans="1:17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Data'!N30</f>
        <v>29572003.048316926</v>
      </c>
      <c r="E30">
        <f>'Monthly Data'!BH30</f>
        <v>29</v>
      </c>
      <c r="F30">
        <f>'Monthly Data'!AS30</f>
        <v>28.1</v>
      </c>
      <c r="G30">
        <f>'Monthly Data'!AP30</f>
        <v>14.599999999999994</v>
      </c>
      <c r="H30">
        <f>'Monthly Data'!CA30</f>
        <v>31</v>
      </c>
      <c r="J30">
        <f>'GS&gt;50 OLS'!$B$5</f>
        <v>16105322.002064399</v>
      </c>
      <c r="K30">
        <f>E30*'GS&gt;50 OLS'!$B$6</f>
        <v>-413079.48218374932</v>
      </c>
      <c r="L30">
        <f>F30*'GS&gt;50 OLS'!$B$7</f>
        <v>328153.23179806239</v>
      </c>
      <c r="M30">
        <f>G30*'GS&gt;50 OLS'!$B$8</f>
        <v>292161.18970712379</v>
      </c>
      <c r="N30">
        <f>H30*'GS&gt;50 OLS'!$B$9</f>
        <v>13298901.567128634</v>
      </c>
      <c r="O30" s="32">
        <f t="shared" si="2"/>
        <v>29611458.508514471</v>
      </c>
      <c r="P30" s="33">
        <f t="shared" si="0"/>
        <v>39455.460197545588</v>
      </c>
      <c r="Q30" s="54">
        <f t="shared" si="1"/>
        <v>1.3342166958754988E-3</v>
      </c>
    </row>
    <row r="31" spans="1:17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Data'!N31</f>
        <v>29331819.62948915</v>
      </c>
      <c r="E31">
        <f>'Monthly Data'!BH31</f>
        <v>30</v>
      </c>
      <c r="F31">
        <f>'Monthly Data'!AS31</f>
        <v>9.9999999999999645E-2</v>
      </c>
      <c r="G31">
        <f>'Monthly Data'!AP31</f>
        <v>43.900000000000006</v>
      </c>
      <c r="H31">
        <f>'Monthly Data'!CA31</f>
        <v>30</v>
      </c>
      <c r="J31">
        <f>'GS&gt;50 OLS'!$B$5</f>
        <v>16105322.002064399</v>
      </c>
      <c r="K31">
        <f>E31*'GS&gt;50 OLS'!$B$6</f>
        <v>-427323.602259051</v>
      </c>
      <c r="L31">
        <f>F31*'GS&gt;50 OLS'!$B$7</f>
        <v>1167.805095366766</v>
      </c>
      <c r="M31">
        <f>G31*'GS&gt;50 OLS'!$B$8</f>
        <v>878484.67316046183</v>
      </c>
      <c r="N31">
        <f>H31*'GS&gt;50 OLS'!$B$9</f>
        <v>12869904.742382549</v>
      </c>
      <c r="O31" s="32">
        <f t="shared" si="2"/>
        <v>29427555.620443724</v>
      </c>
      <c r="P31" s="33">
        <f t="shared" si="0"/>
        <v>95735.990954574198</v>
      </c>
      <c r="Q31" s="54">
        <f t="shared" si="1"/>
        <v>3.2638953929174136E-3</v>
      </c>
    </row>
    <row r="32" spans="1:17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Data'!N32</f>
        <v>32859259.945149835</v>
      </c>
      <c r="E32">
        <f>'Monthly Data'!BH32</f>
        <v>31</v>
      </c>
      <c r="F32">
        <f>'Monthly Data'!AS32</f>
        <v>0</v>
      </c>
      <c r="G32">
        <f>'Monthly Data'!AP32</f>
        <v>164.6</v>
      </c>
      <c r="H32">
        <f>'Monthly Data'!CA32</f>
        <v>31</v>
      </c>
      <c r="J32">
        <f>'GS&gt;50 OLS'!$B$5</f>
        <v>16105322.002064399</v>
      </c>
      <c r="K32">
        <f>E32*'GS&gt;50 OLS'!$B$6</f>
        <v>-441567.72233435273</v>
      </c>
      <c r="L32">
        <f>F32*'GS&gt;50 OLS'!$B$7</f>
        <v>0</v>
      </c>
      <c r="M32">
        <f>G32*'GS&gt;50 OLS'!$B$8</f>
        <v>3293817.2483419585</v>
      </c>
      <c r="N32">
        <f>H32*'GS&gt;50 OLS'!$B$9</f>
        <v>13298901.567128634</v>
      </c>
      <c r="O32" s="32">
        <f t="shared" si="2"/>
        <v>32256473.095200635</v>
      </c>
      <c r="P32" s="33">
        <f t="shared" si="0"/>
        <v>-602786.84994919971</v>
      </c>
      <c r="Q32" s="54">
        <f t="shared" si="1"/>
        <v>1.8344504744032545E-2</v>
      </c>
    </row>
    <row r="33" spans="1:17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Data'!N33</f>
        <v>31271213.943344951</v>
      </c>
      <c r="E33">
        <f>'Monthly Data'!BH33</f>
        <v>32</v>
      </c>
      <c r="F33">
        <f>'Monthly Data'!AS33</f>
        <v>0</v>
      </c>
      <c r="G33">
        <f>'Monthly Data'!AP33</f>
        <v>97.199999999999974</v>
      </c>
      <c r="H33">
        <f>'Monthly Data'!CA33</f>
        <v>31</v>
      </c>
      <c r="J33">
        <f>'GS&gt;50 OLS'!$B$5</f>
        <v>16105322.002064399</v>
      </c>
      <c r="K33">
        <f>E33*'GS&gt;50 OLS'!$B$6</f>
        <v>-455811.8424096544</v>
      </c>
      <c r="L33">
        <f>F33*'GS&gt;50 OLS'!$B$7</f>
        <v>0</v>
      </c>
      <c r="M33">
        <f>G33*'GS&gt;50 OLS'!$B$8</f>
        <v>1945073.1259953724</v>
      </c>
      <c r="N33">
        <f>H33*'GS&gt;50 OLS'!$B$9</f>
        <v>13298901.567128634</v>
      </c>
      <c r="O33" s="32">
        <f t="shared" si="2"/>
        <v>30893484.852778755</v>
      </c>
      <c r="P33" s="33">
        <f t="shared" si="0"/>
        <v>-377729.09056619555</v>
      </c>
      <c r="Q33" s="54">
        <f t="shared" si="1"/>
        <v>1.2079131026078467E-2</v>
      </c>
    </row>
    <row r="34" spans="1:17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Data'!N34</f>
        <v>30804868.814058352</v>
      </c>
      <c r="E34">
        <f>'Monthly Data'!BH34</f>
        <v>33</v>
      </c>
      <c r="F34">
        <f>'Monthly Data'!AS34</f>
        <v>17</v>
      </c>
      <c r="G34">
        <f>'Monthly Data'!AP34</f>
        <v>35.800000000000004</v>
      </c>
      <c r="H34">
        <f>'Monthly Data'!CA34</f>
        <v>30</v>
      </c>
      <c r="J34">
        <f>'GS&gt;50 OLS'!$B$5</f>
        <v>16105322.002064399</v>
      </c>
      <c r="K34">
        <f>E34*'GS&gt;50 OLS'!$B$6</f>
        <v>-470055.96248495608</v>
      </c>
      <c r="L34">
        <f>F34*'GS&gt;50 OLS'!$B$7</f>
        <v>198526.8662123509</v>
      </c>
      <c r="M34">
        <f>G34*'GS&gt;50 OLS'!$B$8</f>
        <v>716395.24599418067</v>
      </c>
      <c r="N34">
        <f>H34*'GS&gt;50 OLS'!$B$9</f>
        <v>12869904.742382549</v>
      </c>
      <c r="O34" s="32">
        <f t="shared" si="2"/>
        <v>29420092.894168526</v>
      </c>
      <c r="P34" s="33">
        <f t="shared" ref="P34:P65" si="3">O34-D34</f>
        <v>-1384775.9198898263</v>
      </c>
      <c r="Q34" s="54">
        <f t="shared" ref="Q34:Q65" si="4">ABS(P34/D34)</f>
        <v>4.4953151018057871E-2</v>
      </c>
    </row>
    <row r="35" spans="1:17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Data'!N35</f>
        <v>28615954.509416953</v>
      </c>
      <c r="E35">
        <f>'Monthly Data'!BH35</f>
        <v>34</v>
      </c>
      <c r="F35">
        <f>'Monthly Data'!AS35</f>
        <v>110.00000000000001</v>
      </c>
      <c r="G35">
        <f>'Monthly Data'!AP35</f>
        <v>7.8000000000000007</v>
      </c>
      <c r="H35">
        <f>'Monthly Data'!CA35</f>
        <v>31</v>
      </c>
      <c r="J35">
        <f>'GS&gt;50 OLS'!$B$5</f>
        <v>16105322.002064399</v>
      </c>
      <c r="K35">
        <f>E35*'GS&gt;50 OLS'!$B$6</f>
        <v>-484300.08256025781</v>
      </c>
      <c r="L35">
        <f>F35*'GS&gt;50 OLS'!$B$7</f>
        <v>1284585.6049034472</v>
      </c>
      <c r="M35">
        <f>G35*'GS&gt;50 OLS'!$B$8</f>
        <v>156086.11504901142</v>
      </c>
      <c r="N35">
        <f>H35*'GS&gt;50 OLS'!$B$9</f>
        <v>13298901.567128634</v>
      </c>
      <c r="O35" s="32">
        <f t="shared" si="2"/>
        <v>30360595.206585236</v>
      </c>
      <c r="P35" s="33">
        <f t="shared" si="3"/>
        <v>1744640.6971682832</v>
      </c>
      <c r="Q35" s="54">
        <f t="shared" si="4"/>
        <v>6.0967412308198771E-2</v>
      </c>
    </row>
    <row r="36" spans="1:17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Data'!N36</f>
        <v>31036898.974597916</v>
      </c>
      <c r="E36">
        <f>'Monthly Data'!BH36</f>
        <v>35</v>
      </c>
      <c r="F36">
        <f>'Monthly Data'!AS36</f>
        <v>241.39999999999995</v>
      </c>
      <c r="G36">
        <f>'Monthly Data'!AP36</f>
        <v>0</v>
      </c>
      <c r="H36">
        <f>'Monthly Data'!CA36</f>
        <v>30</v>
      </c>
      <c r="J36">
        <f>'GS&gt;50 OLS'!$B$5</f>
        <v>16105322.002064399</v>
      </c>
      <c r="K36">
        <f>E36*'GS&gt;50 OLS'!$B$6</f>
        <v>-498544.20263555949</v>
      </c>
      <c r="L36">
        <f>F36*'GS&gt;50 OLS'!$B$7</f>
        <v>2819081.5002153823</v>
      </c>
      <c r="M36">
        <f>G36*'GS&gt;50 OLS'!$B$8</f>
        <v>0</v>
      </c>
      <c r="N36">
        <f>H36*'GS&gt;50 OLS'!$B$9</f>
        <v>12869904.742382549</v>
      </c>
      <c r="O36" s="32">
        <f t="shared" si="2"/>
        <v>31295764.042026769</v>
      </c>
      <c r="P36" s="33">
        <f t="shared" si="3"/>
        <v>258865.06742885336</v>
      </c>
      <c r="Q36" s="54">
        <f t="shared" si="4"/>
        <v>8.3405583670173016E-3</v>
      </c>
    </row>
    <row r="37" spans="1:17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Data'!N37</f>
        <v>33270960.414546616</v>
      </c>
      <c r="E37">
        <f>'Monthly Data'!BH37</f>
        <v>36</v>
      </c>
      <c r="F37">
        <f>'Monthly Data'!AS37</f>
        <v>504.90000000000003</v>
      </c>
      <c r="G37">
        <f>'Monthly Data'!AP37</f>
        <v>0</v>
      </c>
      <c r="H37">
        <f>'Monthly Data'!CA37</f>
        <v>31</v>
      </c>
      <c r="J37">
        <f>'GS&gt;50 OLS'!$B$5</f>
        <v>16105322.002064399</v>
      </c>
      <c r="K37">
        <f>E37*'GS&gt;50 OLS'!$B$6</f>
        <v>-512788.32271086122</v>
      </c>
      <c r="L37">
        <f>F37*'GS&gt;50 OLS'!$B$7</f>
        <v>5896247.926506822</v>
      </c>
      <c r="M37">
        <f>G37*'GS&gt;50 OLS'!$B$8</f>
        <v>0</v>
      </c>
      <c r="N37">
        <f>H37*'GS&gt;50 OLS'!$B$9</f>
        <v>13298901.567128634</v>
      </c>
      <c r="O37" s="32">
        <f t="shared" si="2"/>
        <v>34787683.172988996</v>
      </c>
      <c r="P37" s="33">
        <f t="shared" si="3"/>
        <v>1516722.7584423795</v>
      </c>
      <c r="Q37" s="54">
        <f t="shared" si="4"/>
        <v>4.5586984551826859E-2</v>
      </c>
    </row>
    <row r="38" spans="1:17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Data'!N38</f>
        <v>36462342.10722129</v>
      </c>
      <c r="E38">
        <f>'Monthly Data'!BH38</f>
        <v>37</v>
      </c>
      <c r="F38">
        <f>'Monthly Data'!AS38</f>
        <v>613.5</v>
      </c>
      <c r="G38">
        <f>'Monthly Data'!AP38</f>
        <v>0</v>
      </c>
      <c r="H38">
        <f>'Monthly Data'!CA38</f>
        <v>31</v>
      </c>
      <c r="J38">
        <f>'GS&gt;50 OLS'!$B$5</f>
        <v>16105322.002064399</v>
      </c>
      <c r="K38">
        <f>E38*'GS&gt;50 OLS'!$B$6</f>
        <v>-527032.44278616295</v>
      </c>
      <c r="L38">
        <f>F38*'GS&gt;50 OLS'!$B$7</f>
        <v>7164484.2600751342</v>
      </c>
      <c r="M38">
        <f>G38*'GS&gt;50 OLS'!$B$8</f>
        <v>0</v>
      </c>
      <c r="N38">
        <f>H38*'GS&gt;50 OLS'!$B$9</f>
        <v>13298901.567128634</v>
      </c>
      <c r="O38" s="32">
        <f t="shared" si="2"/>
        <v>36041675.386482008</v>
      </c>
      <c r="P38" s="33">
        <f t="shared" si="3"/>
        <v>-420666.72073928267</v>
      </c>
      <c r="Q38" s="54">
        <f t="shared" si="4"/>
        <v>1.1537018645216718E-2</v>
      </c>
    </row>
    <row r="39" spans="1:17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Data'!N39</f>
        <v>33732328.681521416</v>
      </c>
      <c r="E39">
        <f>'Monthly Data'!BH39</f>
        <v>38</v>
      </c>
      <c r="F39">
        <f>'Monthly Data'!AS39</f>
        <v>488.2000000000001</v>
      </c>
      <c r="G39">
        <f>'Monthly Data'!AP39</f>
        <v>0</v>
      </c>
      <c r="H39">
        <f>'Monthly Data'!CA39</f>
        <v>29</v>
      </c>
      <c r="J39">
        <f>'GS&gt;50 OLS'!$B$5</f>
        <v>16105322.002064399</v>
      </c>
      <c r="K39">
        <f>E39*'GS&gt;50 OLS'!$B$6</f>
        <v>-541276.56286146457</v>
      </c>
      <c r="L39">
        <f>F39*'GS&gt;50 OLS'!$B$7</f>
        <v>5701224.4755805722</v>
      </c>
      <c r="M39">
        <f>G39*'GS&gt;50 OLS'!$B$8</f>
        <v>0</v>
      </c>
      <c r="N39">
        <f>H39*'GS&gt;50 OLS'!$B$9</f>
        <v>12440907.917636465</v>
      </c>
      <c r="O39" s="32">
        <f t="shared" si="2"/>
        <v>33706177.832419977</v>
      </c>
      <c r="P39" s="33">
        <f t="shared" si="3"/>
        <v>-26150.849101439118</v>
      </c>
      <c r="Q39" s="54">
        <f t="shared" si="4"/>
        <v>7.7524588795331421E-4</v>
      </c>
    </row>
    <row r="40" spans="1:17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Data'!N40</f>
        <v>33343555.780711014</v>
      </c>
      <c r="E40">
        <f>'Monthly Data'!BH40</f>
        <v>39</v>
      </c>
      <c r="F40">
        <f>'Monthly Data'!AS40</f>
        <v>299.90000000000003</v>
      </c>
      <c r="G40">
        <f>'Monthly Data'!AP40</f>
        <v>1.8999999999999986</v>
      </c>
      <c r="H40">
        <f>'Monthly Data'!CA40</f>
        <v>31</v>
      </c>
      <c r="J40">
        <f>'GS&gt;50 OLS'!$B$5</f>
        <v>16105322.002064399</v>
      </c>
      <c r="K40">
        <f>E40*'GS&gt;50 OLS'!$B$6</f>
        <v>-555520.6829367663</v>
      </c>
      <c r="L40">
        <f>F40*'GS&gt;50 OLS'!$B$7</f>
        <v>3502247.4810049436</v>
      </c>
      <c r="M40">
        <f>G40*'GS&gt;50 OLS'!$B$8</f>
        <v>38020.976742707877</v>
      </c>
      <c r="N40">
        <f>H40*'GS&gt;50 OLS'!$B$9</f>
        <v>13298901.567128634</v>
      </c>
      <c r="O40" s="32">
        <f t="shared" si="2"/>
        <v>32388971.344003916</v>
      </c>
      <c r="P40" s="33">
        <f t="shared" si="3"/>
        <v>-954584.43670709804</v>
      </c>
      <c r="Q40" s="54">
        <f t="shared" si="4"/>
        <v>2.8628753423452145E-2</v>
      </c>
    </row>
    <row r="41" spans="1:17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Data'!N41</f>
        <v>29518391.840846576</v>
      </c>
      <c r="E41">
        <f>'Monthly Data'!BH41</f>
        <v>40</v>
      </c>
      <c r="F41">
        <f>'Monthly Data'!AS41</f>
        <v>181.99999999999997</v>
      </c>
      <c r="G41">
        <f>'Monthly Data'!AP41</f>
        <v>0</v>
      </c>
      <c r="H41">
        <f>'Monthly Data'!CA41</f>
        <v>30</v>
      </c>
      <c r="J41">
        <f>'GS&gt;50 OLS'!$B$5</f>
        <v>16105322.002064399</v>
      </c>
      <c r="K41">
        <f>E41*'GS&gt;50 OLS'!$B$6</f>
        <v>-569764.80301206803</v>
      </c>
      <c r="L41">
        <f>F41*'GS&gt;50 OLS'!$B$7</f>
        <v>2125405.273567521</v>
      </c>
      <c r="M41">
        <f>G41*'GS&gt;50 OLS'!$B$8</f>
        <v>0</v>
      </c>
      <c r="N41">
        <f>H41*'GS&gt;50 OLS'!$B$9</f>
        <v>12869904.742382549</v>
      </c>
      <c r="O41" s="32">
        <f t="shared" si="2"/>
        <v>30530867.215002403</v>
      </c>
      <c r="P41" s="33">
        <f t="shared" si="3"/>
        <v>1012475.3741558269</v>
      </c>
      <c r="Q41" s="54">
        <f t="shared" si="4"/>
        <v>3.4299814827811755E-2</v>
      </c>
    </row>
    <row r="42" spans="1:17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Data'!N42</f>
        <v>29968087.407781452</v>
      </c>
      <c r="E42">
        <f>'Monthly Data'!BH42</f>
        <v>41</v>
      </c>
      <c r="F42">
        <f>'Monthly Data'!AS42</f>
        <v>10.1</v>
      </c>
      <c r="G42">
        <f>'Monthly Data'!AP42</f>
        <v>24.800000000000004</v>
      </c>
      <c r="H42">
        <f>'Monthly Data'!CA42</f>
        <v>31</v>
      </c>
      <c r="J42">
        <f>'GS&gt;50 OLS'!$B$5</f>
        <v>16105322.002064399</v>
      </c>
      <c r="K42">
        <f>E42*'GS&gt;50 OLS'!$B$6</f>
        <v>-584008.92308736965</v>
      </c>
      <c r="L42">
        <f>F42*'GS&gt;50 OLS'!$B$7</f>
        <v>117948.31463204377</v>
      </c>
      <c r="M42">
        <f>G42*'GS&gt;50 OLS'!$B$8</f>
        <v>496273.80169429281</v>
      </c>
      <c r="N42">
        <f>H42*'GS&gt;50 OLS'!$B$9</f>
        <v>13298901.567128634</v>
      </c>
      <c r="O42" s="32">
        <f t="shared" si="2"/>
        <v>29434436.762432002</v>
      </c>
      <c r="P42" s="33">
        <f t="shared" si="3"/>
        <v>-533650.64534945041</v>
      </c>
      <c r="Q42" s="54">
        <f t="shared" si="4"/>
        <v>1.780729741234283E-2</v>
      </c>
    </row>
    <row r="43" spans="1:17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Data'!N43</f>
        <v>29692847.008157719</v>
      </c>
      <c r="E43">
        <f>'Monthly Data'!BH43</f>
        <v>42</v>
      </c>
      <c r="F43">
        <f>'Monthly Data'!AS43</f>
        <v>0</v>
      </c>
      <c r="G43">
        <f>'Monthly Data'!AP43</f>
        <v>85.8</v>
      </c>
      <c r="H43">
        <f>'Monthly Data'!CA43</f>
        <v>30</v>
      </c>
      <c r="J43">
        <f>'GS&gt;50 OLS'!$B$5</f>
        <v>16105322.002064399</v>
      </c>
      <c r="K43">
        <f>E43*'GS&gt;50 OLS'!$B$6</f>
        <v>-598253.04316267138</v>
      </c>
      <c r="L43">
        <f>F43*'GS&gt;50 OLS'!$B$7</f>
        <v>0</v>
      </c>
      <c r="M43">
        <f>G43*'GS&gt;50 OLS'!$B$8</f>
        <v>1716947.2655391255</v>
      </c>
      <c r="N43">
        <f>H43*'GS&gt;50 OLS'!$B$9</f>
        <v>12869904.742382549</v>
      </c>
      <c r="O43" s="32">
        <f t="shared" si="2"/>
        <v>30093920.966823403</v>
      </c>
      <c r="P43" s="33">
        <f t="shared" si="3"/>
        <v>401073.95866568387</v>
      </c>
      <c r="Q43" s="54">
        <f t="shared" si="4"/>
        <v>1.3507426841066943E-2</v>
      </c>
    </row>
    <row r="44" spans="1:17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Data'!N44</f>
        <v>31640727.565897495</v>
      </c>
      <c r="E44">
        <f>'Monthly Data'!BH44</f>
        <v>43</v>
      </c>
      <c r="F44">
        <f>'Monthly Data'!AS44</f>
        <v>0</v>
      </c>
      <c r="G44">
        <f>'Monthly Data'!AP44</f>
        <v>155.89999999999998</v>
      </c>
      <c r="H44">
        <f>'Monthly Data'!CA44</f>
        <v>31</v>
      </c>
      <c r="J44">
        <f>'GS&gt;50 OLS'!$B$5</f>
        <v>16105322.002064399</v>
      </c>
      <c r="K44">
        <f>E44*'GS&gt;50 OLS'!$B$6</f>
        <v>-612497.16323797312</v>
      </c>
      <c r="L44">
        <f>F44*'GS&gt;50 OLS'!$B$7</f>
        <v>0</v>
      </c>
      <c r="M44">
        <f>G44*'GS&gt;50 OLS'!$B$8</f>
        <v>3119721.1969411378</v>
      </c>
      <c r="N44">
        <f>H44*'GS&gt;50 OLS'!$B$9</f>
        <v>13298901.567128634</v>
      </c>
      <c r="O44" s="32">
        <f t="shared" si="2"/>
        <v>31911447.602896199</v>
      </c>
      <c r="P44" s="33">
        <f t="shared" si="3"/>
        <v>270720.03699870408</v>
      </c>
      <c r="Q44" s="54">
        <f t="shared" si="4"/>
        <v>8.5560623229943428E-3</v>
      </c>
    </row>
    <row r="45" spans="1:17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Data'!N45</f>
        <v>30404163.513076466</v>
      </c>
      <c r="E45">
        <f>'Monthly Data'!BH45</f>
        <v>44</v>
      </c>
      <c r="F45">
        <f>'Monthly Data'!AS45</f>
        <v>0</v>
      </c>
      <c r="G45">
        <f>'Monthly Data'!AP45</f>
        <v>91</v>
      </c>
      <c r="H45">
        <f>'Monthly Data'!CA45</f>
        <v>31</v>
      </c>
      <c r="J45">
        <f>'GS&gt;50 OLS'!$B$5</f>
        <v>16105322.002064399</v>
      </c>
      <c r="K45">
        <f>E45*'GS&gt;50 OLS'!$B$6</f>
        <v>-626741.28331327485</v>
      </c>
      <c r="L45">
        <f>F45*'GS&gt;50 OLS'!$B$7</f>
        <v>0</v>
      </c>
      <c r="M45">
        <f>G45*'GS&gt;50 OLS'!$B$8</f>
        <v>1821004.6755717997</v>
      </c>
      <c r="N45">
        <f>H45*'GS&gt;50 OLS'!$B$9</f>
        <v>13298901.567128634</v>
      </c>
      <c r="O45" s="32">
        <f t="shared" si="2"/>
        <v>30598486.96145156</v>
      </c>
      <c r="P45" s="33">
        <f t="shared" si="3"/>
        <v>194323.44837509468</v>
      </c>
      <c r="Q45" s="54">
        <f t="shared" si="4"/>
        <v>6.3913433530746041E-3</v>
      </c>
    </row>
    <row r="46" spans="1:17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Data'!N46</f>
        <v>28931630.310377114</v>
      </c>
      <c r="E46">
        <f>'Monthly Data'!BH46</f>
        <v>45</v>
      </c>
      <c r="F46">
        <f>'Monthly Data'!AS46</f>
        <v>19.400000000000002</v>
      </c>
      <c r="G46">
        <f>'Monthly Data'!AP46</f>
        <v>28.099999999999998</v>
      </c>
      <c r="H46">
        <f>'Monthly Data'!CA46</f>
        <v>30</v>
      </c>
      <c r="J46">
        <f>'GS&gt;50 OLS'!$B$5</f>
        <v>16105322.002064399</v>
      </c>
      <c r="K46">
        <f>E46*'GS&gt;50 OLS'!$B$6</f>
        <v>-640985.40338857647</v>
      </c>
      <c r="L46">
        <f>F46*'GS&gt;50 OLS'!$B$7</f>
        <v>226554.1885011534</v>
      </c>
      <c r="M46">
        <f>G46*'GS&gt;50 OLS'!$B$8</f>
        <v>562310.234984259</v>
      </c>
      <c r="N46">
        <f>H46*'GS&gt;50 OLS'!$B$9</f>
        <v>12869904.742382549</v>
      </c>
      <c r="O46" s="32">
        <f t="shared" si="2"/>
        <v>29123105.764543783</v>
      </c>
      <c r="P46" s="33">
        <f t="shared" si="3"/>
        <v>191475.4541666694</v>
      </c>
      <c r="Q46" s="54">
        <f t="shared" si="4"/>
        <v>6.6182047853000367E-3</v>
      </c>
    </row>
    <row r="47" spans="1:17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Data'!N47</f>
        <v>29575622.927154526</v>
      </c>
      <c r="E47">
        <f>'Monthly Data'!BH47</f>
        <v>46</v>
      </c>
      <c r="F47">
        <f>'Monthly Data'!AS47</f>
        <v>126.00000000000001</v>
      </c>
      <c r="G47">
        <f>'Monthly Data'!AP47</f>
        <v>0</v>
      </c>
      <c r="H47">
        <f>'Monthly Data'!CA47</f>
        <v>31</v>
      </c>
      <c r="J47">
        <f>'GS&gt;50 OLS'!$B$5</f>
        <v>16105322.002064399</v>
      </c>
      <c r="K47">
        <f>E47*'GS&gt;50 OLS'!$B$6</f>
        <v>-655229.5234638782</v>
      </c>
      <c r="L47">
        <f>F47*'GS&gt;50 OLS'!$B$7</f>
        <v>1471434.4201621304</v>
      </c>
      <c r="M47">
        <f>G47*'GS&gt;50 OLS'!$B$8</f>
        <v>0</v>
      </c>
      <c r="N47">
        <f>H47*'GS&gt;50 OLS'!$B$9</f>
        <v>13298901.567128634</v>
      </c>
      <c r="O47" s="32">
        <f t="shared" si="2"/>
        <v>30220428.465891287</v>
      </c>
      <c r="P47" s="33">
        <f t="shared" si="3"/>
        <v>644805.53873676062</v>
      </c>
      <c r="Q47" s="54">
        <f t="shared" si="4"/>
        <v>2.180192587405284E-2</v>
      </c>
    </row>
    <row r="48" spans="1:17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Data'!N48</f>
        <v>31543935.027945653</v>
      </c>
      <c r="E48">
        <f>'Monthly Data'!BH48</f>
        <v>47</v>
      </c>
      <c r="F48">
        <f>'Monthly Data'!AS48</f>
        <v>331.40000000000003</v>
      </c>
      <c r="G48">
        <f>'Monthly Data'!AP48</f>
        <v>0</v>
      </c>
      <c r="H48">
        <f>'Monthly Data'!CA48</f>
        <v>30</v>
      </c>
      <c r="J48">
        <f>'GS&gt;50 OLS'!$B$5</f>
        <v>16105322.002064399</v>
      </c>
      <c r="K48">
        <f>E48*'GS&gt;50 OLS'!$B$6</f>
        <v>-669473.64353917993</v>
      </c>
      <c r="L48">
        <f>F48*'GS&gt;50 OLS'!$B$7</f>
        <v>3870106.0860454761</v>
      </c>
      <c r="M48">
        <f>G48*'GS&gt;50 OLS'!$B$8</f>
        <v>0</v>
      </c>
      <c r="N48">
        <f>H48*'GS&gt;50 OLS'!$B$9</f>
        <v>12869904.742382549</v>
      </c>
      <c r="O48" s="32">
        <f t="shared" si="2"/>
        <v>32175859.186953247</v>
      </c>
      <c r="P48" s="33">
        <f t="shared" si="3"/>
        <v>631924.15900759399</v>
      </c>
      <c r="Q48" s="54">
        <f t="shared" si="4"/>
        <v>2.00331429305746E-2</v>
      </c>
    </row>
    <row r="49" spans="1:17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Data'!N49</f>
        <v>33853048.641420551</v>
      </c>
      <c r="E49">
        <f>'Monthly Data'!BH49</f>
        <v>48</v>
      </c>
      <c r="F49">
        <f>'Monthly Data'!AS49</f>
        <v>527.80000000000007</v>
      </c>
      <c r="G49">
        <f>'Monthly Data'!AP49</f>
        <v>0</v>
      </c>
      <c r="H49">
        <f>'Monthly Data'!CA49</f>
        <v>31</v>
      </c>
      <c r="J49">
        <f>'GS&gt;50 OLS'!$B$5</f>
        <v>16105322.002064399</v>
      </c>
      <c r="K49">
        <f>E49*'GS&gt;50 OLS'!$B$6</f>
        <v>-683717.76361448155</v>
      </c>
      <c r="L49">
        <f>F49*'GS&gt;50 OLS'!$B$7</f>
        <v>6163675.2933458127</v>
      </c>
      <c r="M49">
        <f>G49*'GS&gt;50 OLS'!$B$8</f>
        <v>0</v>
      </c>
      <c r="N49">
        <f>H49*'GS&gt;50 OLS'!$B$9</f>
        <v>13298901.567128634</v>
      </c>
      <c r="O49" s="32">
        <f t="shared" si="2"/>
        <v>34884181.098924369</v>
      </c>
      <c r="P49" s="33">
        <f t="shared" si="3"/>
        <v>1031132.457503818</v>
      </c>
      <c r="Q49" s="54">
        <f t="shared" si="4"/>
        <v>3.0459072340155102E-2</v>
      </c>
    </row>
    <row r="50" spans="1:17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Data'!N50</f>
        <v>36524654.340818226</v>
      </c>
      <c r="E50">
        <f>'Monthly Data'!BH50</f>
        <v>49</v>
      </c>
      <c r="F50">
        <f>'Monthly Data'!AS50</f>
        <v>666.40000000000009</v>
      </c>
      <c r="G50">
        <f>'Monthly Data'!AP50</f>
        <v>0</v>
      </c>
      <c r="H50">
        <f>'Monthly Data'!CA50</f>
        <v>31</v>
      </c>
      <c r="J50">
        <f>'GS&gt;50 OLS'!$B$5</f>
        <v>16105322.002064399</v>
      </c>
      <c r="K50">
        <f>E50*'GS&gt;50 OLS'!$B$6</f>
        <v>-697961.88368978328</v>
      </c>
      <c r="L50">
        <f>F50*'GS&gt;50 OLS'!$B$7</f>
        <v>7782253.1555241561</v>
      </c>
      <c r="M50">
        <f>G50*'GS&gt;50 OLS'!$B$8</f>
        <v>0</v>
      </c>
      <c r="N50">
        <f>H50*'GS&gt;50 OLS'!$B$9</f>
        <v>13298901.567128634</v>
      </c>
      <c r="O50" s="32">
        <f t="shared" si="2"/>
        <v>36488514.841027409</v>
      </c>
      <c r="P50" s="33">
        <f t="shared" si="3"/>
        <v>-36139.499790817499</v>
      </c>
      <c r="Q50" s="54">
        <f t="shared" si="4"/>
        <v>9.8945494332658749E-4</v>
      </c>
    </row>
    <row r="51" spans="1:17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Data'!N51</f>
        <v>32439322.269891307</v>
      </c>
      <c r="E51">
        <f>'Monthly Data'!BH51</f>
        <v>50</v>
      </c>
      <c r="F51">
        <f>'Monthly Data'!AS51</f>
        <v>587.19999999999993</v>
      </c>
      <c r="G51">
        <f>'Monthly Data'!AP51</f>
        <v>0</v>
      </c>
      <c r="H51">
        <f>'Monthly Data'!CA51</f>
        <v>28</v>
      </c>
      <c r="J51">
        <f>'GS&gt;50 OLS'!$B$5</f>
        <v>16105322.002064399</v>
      </c>
      <c r="K51">
        <f>E51*'GS&gt;50 OLS'!$B$6</f>
        <v>-712206.00376508501</v>
      </c>
      <c r="L51">
        <f>F51*'GS&gt;50 OLS'!$B$7</f>
        <v>6857351.5199936731</v>
      </c>
      <c r="M51">
        <f>G51*'GS&gt;50 OLS'!$B$8</f>
        <v>0</v>
      </c>
      <c r="N51">
        <f>H51*'GS&gt;50 OLS'!$B$9</f>
        <v>12011911.09289038</v>
      </c>
      <c r="O51" s="32">
        <f t="shared" si="2"/>
        <v>34262378.611183368</v>
      </c>
      <c r="P51" s="33">
        <f t="shared" si="3"/>
        <v>1823056.3412920609</v>
      </c>
      <c r="Q51" s="54">
        <f t="shared" si="4"/>
        <v>5.6198965136338201E-2</v>
      </c>
    </row>
    <row r="52" spans="1:17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Data'!N52</f>
        <v>33193546.204277933</v>
      </c>
      <c r="E52">
        <f>'Monthly Data'!BH52</f>
        <v>51</v>
      </c>
      <c r="F52">
        <f>'Monthly Data'!AS52</f>
        <v>439.59999999999991</v>
      </c>
      <c r="G52">
        <f>'Monthly Data'!AP52</f>
        <v>0</v>
      </c>
      <c r="H52">
        <f>'Monthly Data'!CA52</f>
        <v>31</v>
      </c>
      <c r="J52">
        <f>'GS&gt;50 OLS'!$B$5</f>
        <v>16105322.002064399</v>
      </c>
      <c r="K52">
        <f>E52*'GS&gt;50 OLS'!$B$6</f>
        <v>-726450.12384038675</v>
      </c>
      <c r="L52">
        <f>F52*'GS&gt;50 OLS'!$B$7</f>
        <v>5133671.1992323203</v>
      </c>
      <c r="M52">
        <f>G52*'GS&gt;50 OLS'!$B$8</f>
        <v>0</v>
      </c>
      <c r="N52">
        <f>H52*'GS&gt;50 OLS'!$B$9</f>
        <v>13298901.567128634</v>
      </c>
      <c r="O52" s="32">
        <f t="shared" si="2"/>
        <v>33811444.644584969</v>
      </c>
      <c r="P52" s="33">
        <f t="shared" si="3"/>
        <v>617898.44030703604</v>
      </c>
      <c r="Q52" s="54">
        <f t="shared" si="4"/>
        <v>1.8615017404419485E-2</v>
      </c>
    </row>
    <row r="53" spans="1:17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Data'!N53</f>
        <v>31133770.941043586</v>
      </c>
      <c r="E53">
        <f>'Monthly Data'!BH53</f>
        <v>52</v>
      </c>
      <c r="F53">
        <f>'Monthly Data'!AS53</f>
        <v>270.10000000000008</v>
      </c>
      <c r="G53">
        <f>'Monthly Data'!AP53</f>
        <v>0</v>
      </c>
      <c r="H53">
        <f>'Monthly Data'!CA53</f>
        <v>30</v>
      </c>
      <c r="J53">
        <f>'GS&gt;50 OLS'!$B$5</f>
        <v>16105322.002064399</v>
      </c>
      <c r="K53">
        <f>E53*'GS&gt;50 OLS'!$B$6</f>
        <v>-740694.24391568836</v>
      </c>
      <c r="L53">
        <f>F53*'GS&gt;50 OLS'!$B$7</f>
        <v>3154241.5625856468</v>
      </c>
      <c r="M53">
        <f>G53*'GS&gt;50 OLS'!$B$8</f>
        <v>0</v>
      </c>
      <c r="N53">
        <f>H53*'GS&gt;50 OLS'!$B$9</f>
        <v>12869904.742382549</v>
      </c>
      <c r="O53" s="32">
        <f t="shared" si="2"/>
        <v>31388774.063116908</v>
      </c>
      <c r="P53" s="33">
        <f t="shared" si="3"/>
        <v>255003.12207332253</v>
      </c>
      <c r="Q53" s="54">
        <f t="shared" si="4"/>
        <v>8.1905633132654827E-3</v>
      </c>
    </row>
    <row r="54" spans="1:17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Data'!N54</f>
        <v>28205798.795894206</v>
      </c>
      <c r="E54">
        <f>'Monthly Data'!BH54</f>
        <v>53</v>
      </c>
      <c r="F54">
        <f>'Monthly Data'!AS54</f>
        <v>46.7</v>
      </c>
      <c r="G54">
        <f>'Monthly Data'!AP54</f>
        <v>16.999999999999996</v>
      </c>
      <c r="H54">
        <f>'Monthly Data'!CA54</f>
        <v>31</v>
      </c>
      <c r="J54">
        <f>'GS&gt;50 OLS'!$B$5</f>
        <v>16105322.002064399</v>
      </c>
      <c r="K54">
        <f>E54*'GS&gt;50 OLS'!$B$6</f>
        <v>-754938.3639909901</v>
      </c>
      <c r="L54">
        <f>F54*'GS&gt;50 OLS'!$B$7</f>
        <v>545364.97953628167</v>
      </c>
      <c r="M54">
        <f>G54*'GS&gt;50 OLS'!$B$8</f>
        <v>340187.68664528121</v>
      </c>
      <c r="N54">
        <f>H54*'GS&gt;50 OLS'!$B$9</f>
        <v>13298901.567128634</v>
      </c>
      <c r="O54" s="32">
        <f t="shared" si="2"/>
        <v>29534837.871383607</v>
      </c>
      <c r="P54" s="33">
        <f t="shared" si="3"/>
        <v>1329039.0754894018</v>
      </c>
      <c r="Q54" s="54">
        <f t="shared" si="4"/>
        <v>4.7119356026990598E-2</v>
      </c>
    </row>
    <row r="55" spans="1:17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Data'!N55</f>
        <v>27605084.110111736</v>
      </c>
      <c r="E55">
        <f>'Monthly Data'!BH55</f>
        <v>54</v>
      </c>
      <c r="F55">
        <f>'Monthly Data'!AS55</f>
        <v>1.1999999999999993</v>
      </c>
      <c r="G55">
        <f>'Monthly Data'!AP55</f>
        <v>41.6</v>
      </c>
      <c r="H55">
        <f>'Monthly Data'!CA55</f>
        <v>30</v>
      </c>
      <c r="J55">
        <f>'GS&gt;50 OLS'!$B$5</f>
        <v>16105322.002064399</v>
      </c>
      <c r="K55">
        <f>E55*'GS&gt;50 OLS'!$B$6</f>
        <v>-769182.48406629183</v>
      </c>
      <c r="L55">
        <f>F55*'GS&gt;50 OLS'!$B$7</f>
        <v>14013.661144401232</v>
      </c>
      <c r="M55">
        <f>G55*'GS&gt;50 OLS'!$B$8</f>
        <v>832459.28026139422</v>
      </c>
      <c r="N55">
        <f>H55*'GS&gt;50 OLS'!$B$9</f>
        <v>12869904.742382549</v>
      </c>
      <c r="O55" s="32">
        <f t="shared" si="2"/>
        <v>29052517.201786451</v>
      </c>
      <c r="P55" s="33">
        <f t="shared" si="3"/>
        <v>1447433.0916747153</v>
      </c>
      <c r="Q55" s="54">
        <f t="shared" si="4"/>
        <v>5.2433569334589383E-2</v>
      </c>
    </row>
    <row r="56" spans="1:17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Data'!N56</f>
        <v>29707568.847472657</v>
      </c>
      <c r="E56">
        <f>'Monthly Data'!BH56</f>
        <v>55</v>
      </c>
      <c r="F56">
        <f>'Monthly Data'!AS56</f>
        <v>0</v>
      </c>
      <c r="G56">
        <f>'Monthly Data'!AP56</f>
        <v>99.500000000000014</v>
      </c>
      <c r="H56">
        <f>'Monthly Data'!CA56</f>
        <v>31</v>
      </c>
      <c r="J56">
        <f>'GS&gt;50 OLS'!$B$5</f>
        <v>16105322.002064399</v>
      </c>
      <c r="K56">
        <f>E56*'GS&gt;50 OLS'!$B$6</f>
        <v>-783426.60414159356</v>
      </c>
      <c r="L56">
        <f>F56*'GS&gt;50 OLS'!$B$7</f>
        <v>0</v>
      </c>
      <c r="M56">
        <f>G56*'GS&gt;50 OLS'!$B$8</f>
        <v>1991098.5188944407</v>
      </c>
      <c r="N56">
        <f>H56*'GS&gt;50 OLS'!$B$9</f>
        <v>13298901.567128634</v>
      </c>
      <c r="O56" s="32">
        <f t="shared" si="2"/>
        <v>30611895.483945884</v>
      </c>
      <c r="P56" s="33">
        <f t="shared" si="3"/>
        <v>904326.63647322729</v>
      </c>
      <c r="Q56" s="54">
        <f t="shared" si="4"/>
        <v>3.0440950624950315E-2</v>
      </c>
    </row>
    <row r="57" spans="1:17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Data'!N57</f>
        <v>29699514.096086062</v>
      </c>
      <c r="E57">
        <f>'Monthly Data'!BH57</f>
        <v>56</v>
      </c>
      <c r="F57">
        <f>'Monthly Data'!AS57</f>
        <v>0</v>
      </c>
      <c r="G57">
        <f>'Monthly Data'!AP57</f>
        <v>60.599999999999994</v>
      </c>
      <c r="H57">
        <f>'Monthly Data'!CA57</f>
        <v>31</v>
      </c>
      <c r="J57">
        <f>'GS&gt;50 OLS'!$B$5</f>
        <v>16105322.002064399</v>
      </c>
      <c r="K57">
        <f>E57*'GS&gt;50 OLS'!$B$6</f>
        <v>-797670.72421689518</v>
      </c>
      <c r="L57">
        <f>F57*'GS&gt;50 OLS'!$B$7</f>
        <v>0</v>
      </c>
      <c r="M57">
        <f>G57*'GS&gt;50 OLS'!$B$8</f>
        <v>1212669.0476884732</v>
      </c>
      <c r="N57">
        <f>H57*'GS&gt;50 OLS'!$B$9</f>
        <v>13298901.567128634</v>
      </c>
      <c r="O57" s="32">
        <f t="shared" si="2"/>
        <v>29819221.892664611</v>
      </c>
      <c r="P57" s="33">
        <f t="shared" si="3"/>
        <v>119707.79657854885</v>
      </c>
      <c r="Q57" s="54">
        <f t="shared" si="4"/>
        <v>4.0306314841132198E-3</v>
      </c>
    </row>
    <row r="58" spans="1:17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Data'!N58</f>
        <v>28486727.327246405</v>
      </c>
      <c r="E58">
        <f>'Monthly Data'!BH58</f>
        <v>57</v>
      </c>
      <c r="F58">
        <f>'Monthly Data'!AS58</f>
        <v>19.200000000000003</v>
      </c>
      <c r="G58">
        <f>'Monthly Data'!AP58</f>
        <v>12.2</v>
      </c>
      <c r="H58">
        <f>'Monthly Data'!CA58</f>
        <v>30</v>
      </c>
      <c r="J58">
        <f>'GS&gt;50 OLS'!$B$5</f>
        <v>16105322.002064399</v>
      </c>
      <c r="K58">
        <f>E58*'GS&gt;50 OLS'!$B$6</f>
        <v>-811914.84429219691</v>
      </c>
      <c r="L58">
        <f>F58*'GS&gt;50 OLS'!$B$7</f>
        <v>224218.57831041986</v>
      </c>
      <c r="M58">
        <f>G58*'GS&gt;50 OLS'!$B$8</f>
        <v>244134.69276896655</v>
      </c>
      <c r="N58">
        <f>H58*'GS&gt;50 OLS'!$B$9</f>
        <v>12869904.742382549</v>
      </c>
      <c r="O58" s="32">
        <f t="shared" si="2"/>
        <v>28631665.171234138</v>
      </c>
      <c r="P58" s="33">
        <f t="shared" si="3"/>
        <v>144937.84398773313</v>
      </c>
      <c r="Q58" s="54">
        <f t="shared" si="4"/>
        <v>5.0879078639934159E-3</v>
      </c>
    </row>
    <row r="59" spans="1:17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Data'!N59</f>
        <v>30632213.192978773</v>
      </c>
      <c r="E59">
        <f>'Monthly Data'!BH59</f>
        <v>58</v>
      </c>
      <c r="F59">
        <f>'Monthly Data'!AS59</f>
        <v>113.10000000000001</v>
      </c>
      <c r="G59">
        <f>'Monthly Data'!AP59</f>
        <v>0</v>
      </c>
      <c r="H59">
        <f>'Monthly Data'!CA59</f>
        <v>31</v>
      </c>
      <c r="J59">
        <f>'GS&gt;50 OLS'!$B$5</f>
        <v>16105322.002064399</v>
      </c>
      <c r="K59">
        <f>E59*'GS&gt;50 OLS'!$B$6</f>
        <v>-826158.96436749864</v>
      </c>
      <c r="L59">
        <f>F59*'GS&gt;50 OLS'!$B$7</f>
        <v>1320787.5628598169</v>
      </c>
      <c r="M59">
        <f>G59*'GS&gt;50 OLS'!$B$8</f>
        <v>0</v>
      </c>
      <c r="N59">
        <f>H59*'GS&gt;50 OLS'!$B$9</f>
        <v>13298901.567128634</v>
      </c>
      <c r="O59" s="32">
        <f t="shared" si="2"/>
        <v>29898852.167685352</v>
      </c>
      <c r="P59" s="33">
        <f t="shared" si="3"/>
        <v>-733361.025293421</v>
      </c>
      <c r="Q59" s="54">
        <f t="shared" si="4"/>
        <v>2.3940843603867158E-2</v>
      </c>
    </row>
    <row r="60" spans="1:17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Data'!N60</f>
        <v>34013785.874666989</v>
      </c>
      <c r="E60">
        <f>'Monthly Data'!BH60</f>
        <v>59</v>
      </c>
      <c r="F60">
        <f>'Monthly Data'!AS60</f>
        <v>384.2</v>
      </c>
      <c r="G60">
        <f>'Monthly Data'!AP60</f>
        <v>0</v>
      </c>
      <c r="H60">
        <f>'Monthly Data'!CA60</f>
        <v>30</v>
      </c>
      <c r="J60">
        <f>'GS&gt;50 OLS'!$B$5</f>
        <v>16105322.002064399</v>
      </c>
      <c r="K60">
        <f>E60*'GS&gt;50 OLS'!$B$6</f>
        <v>-840403.08444280026</v>
      </c>
      <c r="L60">
        <f>F60*'GS&gt;50 OLS'!$B$7</f>
        <v>4486707.1763991304</v>
      </c>
      <c r="M60">
        <f>G60*'GS&gt;50 OLS'!$B$8</f>
        <v>0</v>
      </c>
      <c r="N60">
        <f>H60*'GS&gt;50 OLS'!$B$9</f>
        <v>12869904.742382549</v>
      </c>
      <c r="O60" s="32">
        <f t="shared" si="2"/>
        <v>32621530.83640328</v>
      </c>
      <c r="P60" s="33">
        <f t="shared" si="3"/>
        <v>-1392255.0382637084</v>
      </c>
      <c r="Q60" s="54">
        <f t="shared" si="4"/>
        <v>4.093208099192043E-2</v>
      </c>
    </row>
    <row r="61" spans="1:17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Data'!N61</f>
        <v>36868626.530266762</v>
      </c>
      <c r="E61">
        <f>'Monthly Data'!BH61</f>
        <v>60</v>
      </c>
      <c r="F61">
        <f>'Monthly Data'!AS61</f>
        <v>737</v>
      </c>
      <c r="G61">
        <f>'Monthly Data'!AP61</f>
        <v>0</v>
      </c>
      <c r="H61">
        <f>'Monthly Data'!CA61</f>
        <v>31</v>
      </c>
      <c r="J61">
        <f>'GS&gt;50 OLS'!$B$5</f>
        <v>16105322.002064399</v>
      </c>
      <c r="K61">
        <f>E61*'GS&gt;50 OLS'!$B$6</f>
        <v>-854647.20451810199</v>
      </c>
      <c r="L61">
        <f>F61*'GS&gt;50 OLS'!$B$7</f>
        <v>8606723.5528530944</v>
      </c>
      <c r="M61">
        <f>G61*'GS&gt;50 OLS'!$B$8</f>
        <v>0</v>
      </c>
      <c r="N61">
        <f>H61*'GS&gt;50 OLS'!$B$9</f>
        <v>13298901.567128634</v>
      </c>
      <c r="O61" s="32">
        <f t="shared" si="2"/>
        <v>37156299.917528026</v>
      </c>
      <c r="P61" s="33">
        <f t="shared" si="3"/>
        <v>287673.38726126403</v>
      </c>
      <c r="Q61" s="54">
        <f t="shared" si="4"/>
        <v>7.8026608076952027E-3</v>
      </c>
    </row>
    <row r="62" spans="1:17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Data'!N62</f>
        <v>38618837.393694796</v>
      </c>
      <c r="E62">
        <f>'Monthly Data'!BH62</f>
        <v>61</v>
      </c>
      <c r="F62">
        <f>'Monthly Data'!AS62</f>
        <v>789.5</v>
      </c>
      <c r="G62">
        <f>'Monthly Data'!AP62</f>
        <v>0</v>
      </c>
      <c r="H62">
        <f>'Monthly Data'!CA62</f>
        <v>31</v>
      </c>
      <c r="J62">
        <f>'GS&gt;50 OLS'!$B$5</f>
        <v>16105322.002064399</v>
      </c>
      <c r="K62">
        <f>E62*'GS&gt;50 OLS'!$B$6</f>
        <v>-868891.32459340373</v>
      </c>
      <c r="L62">
        <f>F62*'GS&gt;50 OLS'!$B$7</f>
        <v>9219821.2279206496</v>
      </c>
      <c r="M62">
        <f>G62*'GS&gt;50 OLS'!$B$8</f>
        <v>0</v>
      </c>
      <c r="N62">
        <f>H62*'GS&gt;50 OLS'!$B$9</f>
        <v>13298901.567128634</v>
      </c>
      <c r="O62" s="32">
        <f t="shared" si="2"/>
        <v>37755153.472520277</v>
      </c>
      <c r="P62" s="33">
        <f t="shared" si="3"/>
        <v>-863683.92117451876</v>
      </c>
      <c r="Q62" s="54">
        <f t="shared" si="4"/>
        <v>2.236431698784206E-2</v>
      </c>
    </row>
    <row r="63" spans="1:17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Data'!N63</f>
        <v>34776600.471043371</v>
      </c>
      <c r="E63">
        <f>'Monthly Data'!BH63</f>
        <v>62</v>
      </c>
      <c r="F63">
        <f>'Monthly Data'!AS63</f>
        <v>662.50000000000011</v>
      </c>
      <c r="G63">
        <f>'Monthly Data'!AP63</f>
        <v>0</v>
      </c>
      <c r="H63">
        <f>'Monthly Data'!CA63</f>
        <v>28</v>
      </c>
      <c r="J63">
        <f>'GS&gt;50 OLS'!$B$5</f>
        <v>16105322.002064399</v>
      </c>
      <c r="K63">
        <f>E63*'GS&gt;50 OLS'!$B$6</f>
        <v>-883135.44466870546</v>
      </c>
      <c r="L63">
        <f>F63*'GS&gt;50 OLS'!$B$7</f>
        <v>7736708.7568048527</v>
      </c>
      <c r="M63">
        <f>G63*'GS&gt;50 OLS'!$B$8</f>
        <v>0</v>
      </c>
      <c r="N63">
        <f>H63*'GS&gt;50 OLS'!$B$9</f>
        <v>12011911.09289038</v>
      </c>
      <c r="O63" s="32">
        <f t="shared" si="2"/>
        <v>34970806.407090925</v>
      </c>
      <c r="P63" s="33">
        <f t="shared" si="3"/>
        <v>194205.93604755402</v>
      </c>
      <c r="Q63" s="54">
        <f t="shared" si="4"/>
        <v>5.5843852882992108E-3</v>
      </c>
    </row>
    <row r="64" spans="1:17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Data'!N64</f>
        <v>36885211.699109204</v>
      </c>
      <c r="E64">
        <f>'Monthly Data'!BH64</f>
        <v>63</v>
      </c>
      <c r="F64">
        <f>'Monthly Data'!AS64</f>
        <v>636.6999999999997</v>
      </c>
      <c r="G64">
        <f>'Monthly Data'!AP64</f>
        <v>0</v>
      </c>
      <c r="H64">
        <f>'Monthly Data'!CA64</f>
        <v>31</v>
      </c>
      <c r="J64">
        <f>'GS&gt;50 OLS'!$B$5</f>
        <v>16105322.002064399</v>
      </c>
      <c r="K64">
        <f>E64*'GS&gt;50 OLS'!$B$6</f>
        <v>-897379.56474400708</v>
      </c>
      <c r="L64">
        <f>F64*'GS&gt;50 OLS'!$B$7</f>
        <v>7435415.0422002207</v>
      </c>
      <c r="M64">
        <f>G64*'GS&gt;50 OLS'!$B$8</f>
        <v>0</v>
      </c>
      <c r="N64">
        <f>H64*'GS&gt;50 OLS'!$B$9</f>
        <v>13298901.567128634</v>
      </c>
      <c r="O64" s="32">
        <f t="shared" si="2"/>
        <v>35942259.046649247</v>
      </c>
      <c r="P64" s="33">
        <f t="shared" si="3"/>
        <v>-942952.65245995671</v>
      </c>
      <c r="Q64" s="54">
        <f t="shared" si="4"/>
        <v>2.5564517838533363E-2</v>
      </c>
    </row>
    <row r="65" spans="1:17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Data'!N65</f>
        <v>31793210.787397411</v>
      </c>
      <c r="E65">
        <f>'Monthly Data'!BH65</f>
        <v>64</v>
      </c>
      <c r="F65">
        <f>'Monthly Data'!AS65</f>
        <v>258.89999999999998</v>
      </c>
      <c r="G65">
        <f>'Monthly Data'!AP65</f>
        <v>0</v>
      </c>
      <c r="H65">
        <f>'Monthly Data'!CA65</f>
        <v>30</v>
      </c>
      <c r="J65">
        <f>'GS&gt;50 OLS'!$B$5</f>
        <v>16105322.002064399</v>
      </c>
      <c r="K65">
        <f>E65*'GS&gt;50 OLS'!$B$6</f>
        <v>-911623.68481930881</v>
      </c>
      <c r="L65">
        <f>F65*'GS&gt;50 OLS'!$B$7</f>
        <v>3023447.3919045674</v>
      </c>
      <c r="M65">
        <f>G65*'GS&gt;50 OLS'!$B$8</f>
        <v>0</v>
      </c>
      <c r="N65">
        <f>H65*'GS&gt;50 OLS'!$B$9</f>
        <v>12869904.742382549</v>
      </c>
      <c r="O65" s="32">
        <f t="shared" si="2"/>
        <v>31087050.451532207</v>
      </c>
      <c r="P65" s="33">
        <f t="shared" si="3"/>
        <v>-706160.33586520329</v>
      </c>
      <c r="Q65" s="54">
        <f t="shared" si="4"/>
        <v>2.2211041866369782E-2</v>
      </c>
    </row>
    <row r="66" spans="1:17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Data'!N66</f>
        <v>29872332.968562603</v>
      </c>
      <c r="E66">
        <f>'Monthly Data'!BH66</f>
        <v>65</v>
      </c>
      <c r="F66">
        <f>'Monthly Data'!AS66</f>
        <v>45.300000000000004</v>
      </c>
      <c r="G66">
        <f>'Monthly Data'!AP66</f>
        <v>9.5000000000000036</v>
      </c>
      <c r="H66">
        <f>'Monthly Data'!CA66</f>
        <v>31</v>
      </c>
      <c r="J66">
        <f>'GS&gt;50 OLS'!$B$5</f>
        <v>16105322.002064399</v>
      </c>
      <c r="K66">
        <f>E66*'GS&gt;50 OLS'!$B$6</f>
        <v>-925867.80489461054</v>
      </c>
      <c r="L66">
        <f>F66*'GS&gt;50 OLS'!$B$7</f>
        <v>529015.70820114692</v>
      </c>
      <c r="M66">
        <f>G66*'GS&gt;50 OLS'!$B$8</f>
        <v>190104.8837135396</v>
      </c>
      <c r="N66">
        <f>H66*'GS&gt;50 OLS'!$B$9</f>
        <v>13298901.567128634</v>
      </c>
      <c r="O66" s="32">
        <f t="shared" si="2"/>
        <v>29197476.356213108</v>
      </c>
      <c r="P66" s="33">
        <f t="shared" ref="P66:P97" si="5">O66-D66</f>
        <v>-674856.61234949529</v>
      </c>
      <c r="Q66" s="54">
        <f t="shared" ref="Q66:Q97" si="6">ABS(P66/D66)</f>
        <v>2.2591359471645849E-2</v>
      </c>
    </row>
    <row r="67" spans="1:17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Data'!N67</f>
        <v>28714774.168684535</v>
      </c>
      <c r="E67">
        <f>'Monthly Data'!BH67</f>
        <v>66</v>
      </c>
      <c r="F67">
        <f>'Monthly Data'!AS67</f>
        <v>0</v>
      </c>
      <c r="G67">
        <f>'Monthly Data'!AP67</f>
        <v>51.800000000000011</v>
      </c>
      <c r="H67">
        <f>'Monthly Data'!CA67</f>
        <v>30</v>
      </c>
      <c r="J67">
        <f>'GS&gt;50 OLS'!$B$5</f>
        <v>16105322.002064399</v>
      </c>
      <c r="K67">
        <f>E67*'GS&gt;50 OLS'!$B$6</f>
        <v>-940111.92496991216</v>
      </c>
      <c r="L67">
        <f>F67*'GS&gt;50 OLS'!$B$7</f>
        <v>0</v>
      </c>
      <c r="M67">
        <f>G67*'GS&gt;50 OLS'!$B$8</f>
        <v>1036571.8922485632</v>
      </c>
      <c r="N67">
        <f>H67*'GS&gt;50 OLS'!$B$9</f>
        <v>12869904.742382549</v>
      </c>
      <c r="O67" s="32">
        <f t="shared" ref="O67:O121" si="7">SUM(J67:N67)</f>
        <v>29071686.7117256</v>
      </c>
      <c r="P67" s="33">
        <f t="shared" si="5"/>
        <v>356912.54304106534</v>
      </c>
      <c r="Q67" s="54">
        <f t="shared" si="6"/>
        <v>1.2429578618462665E-2</v>
      </c>
    </row>
    <row r="68" spans="1:17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Data'!N68</f>
        <v>28654991.862550069</v>
      </c>
      <c r="E68">
        <f>'Monthly Data'!BH68</f>
        <v>67</v>
      </c>
      <c r="F68">
        <f>'Monthly Data'!AS68</f>
        <v>0</v>
      </c>
      <c r="G68">
        <f>'Monthly Data'!AP68</f>
        <v>48.2</v>
      </c>
      <c r="H68">
        <f>'Monthly Data'!CA68</f>
        <v>31</v>
      </c>
      <c r="J68">
        <f>'GS&gt;50 OLS'!$B$5</f>
        <v>16105322.002064399</v>
      </c>
      <c r="K68">
        <f>E68*'GS&gt;50 OLS'!$B$6</f>
        <v>-954356.04504521389</v>
      </c>
      <c r="L68">
        <f>F68*'GS&gt;50 OLS'!$B$7</f>
        <v>0</v>
      </c>
      <c r="M68">
        <f>G68*'GS&gt;50 OLS'!$B$8</f>
        <v>964532.14684132696</v>
      </c>
      <c r="N68">
        <f>H68*'GS&gt;50 OLS'!$B$9</f>
        <v>13298901.567128634</v>
      </c>
      <c r="O68" s="32">
        <f t="shared" si="7"/>
        <v>29414399.670989148</v>
      </c>
      <c r="P68" s="33">
        <f t="shared" si="5"/>
        <v>759407.80843907967</v>
      </c>
      <c r="Q68" s="54">
        <f t="shared" si="6"/>
        <v>2.6501763186035619E-2</v>
      </c>
    </row>
    <row r="69" spans="1:17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Data'!N69</f>
        <v>28764064.356423587</v>
      </c>
      <c r="E69">
        <f>'Monthly Data'!BH69</f>
        <v>68</v>
      </c>
      <c r="F69">
        <f>'Monthly Data'!AS69</f>
        <v>1.1999999999999993</v>
      </c>
      <c r="G69">
        <f>'Monthly Data'!AP69</f>
        <v>54.199999999999996</v>
      </c>
      <c r="H69">
        <f>'Monthly Data'!CA69</f>
        <v>31</v>
      </c>
      <c r="J69">
        <f>'GS&gt;50 OLS'!$B$5</f>
        <v>16105322.002064399</v>
      </c>
      <c r="K69">
        <f>E69*'GS&gt;50 OLS'!$B$6</f>
        <v>-968600.16512051562</v>
      </c>
      <c r="L69">
        <f>F69*'GS&gt;50 OLS'!$B$7</f>
        <v>14013.661144401232</v>
      </c>
      <c r="M69">
        <f>G69*'GS&gt;50 OLS'!$B$8</f>
        <v>1084598.3891867204</v>
      </c>
      <c r="N69">
        <f>H69*'GS&gt;50 OLS'!$B$9</f>
        <v>13298901.567128634</v>
      </c>
      <c r="O69" s="32">
        <f t="shared" si="7"/>
        <v>29534235.454403639</v>
      </c>
      <c r="P69" s="33">
        <f t="shared" si="5"/>
        <v>770171.09798005223</v>
      </c>
      <c r="Q69" s="54">
        <f t="shared" si="6"/>
        <v>2.6775461507687028E-2</v>
      </c>
    </row>
    <row r="70" spans="1:17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Data'!N70</f>
        <v>29053571.00648417</v>
      </c>
      <c r="E70">
        <f>'Monthly Data'!BH70</f>
        <v>69</v>
      </c>
      <c r="F70">
        <f>'Monthly Data'!AS70</f>
        <v>33.299999999999997</v>
      </c>
      <c r="G70">
        <f>'Monthly Data'!AP70</f>
        <v>22.100000000000005</v>
      </c>
      <c r="H70">
        <f>'Monthly Data'!CA70</f>
        <v>30</v>
      </c>
      <c r="J70">
        <f>'GS&gt;50 OLS'!$B$5</f>
        <v>16105322.002064399</v>
      </c>
      <c r="K70">
        <f>E70*'GS&gt;50 OLS'!$B$6</f>
        <v>-982844.28519581736</v>
      </c>
      <c r="L70">
        <f>F70*'GS&gt;50 OLS'!$B$7</f>
        <v>388879.09675713436</v>
      </c>
      <c r="M70">
        <f>G70*'GS&gt;50 OLS'!$B$8</f>
        <v>442243.99263886578</v>
      </c>
      <c r="N70">
        <f>H70*'GS&gt;50 OLS'!$B$9</f>
        <v>12869904.742382549</v>
      </c>
      <c r="O70" s="32">
        <f t="shared" si="7"/>
        <v>28823505.548647128</v>
      </c>
      <c r="P70" s="33">
        <f t="shared" si="5"/>
        <v>-230065.45783704147</v>
      </c>
      <c r="Q70" s="54">
        <f t="shared" si="6"/>
        <v>7.9186636914854811E-3</v>
      </c>
    </row>
    <row r="71" spans="1:17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Data'!N71</f>
        <v>31444733.465507645</v>
      </c>
      <c r="E71">
        <f>'Monthly Data'!BH71</f>
        <v>70</v>
      </c>
      <c r="F71">
        <f>'Monthly Data'!AS71</f>
        <v>132.1</v>
      </c>
      <c r="G71">
        <f>'Monthly Data'!AP71</f>
        <v>0.19999999999999929</v>
      </c>
      <c r="H71">
        <f>'Monthly Data'!CA71</f>
        <v>31</v>
      </c>
      <c r="J71">
        <f>'GS&gt;50 OLS'!$B$5</f>
        <v>16105322.002064399</v>
      </c>
      <c r="K71">
        <f>E71*'GS&gt;50 OLS'!$B$6</f>
        <v>-997088.40527111897</v>
      </c>
      <c r="L71">
        <f>F71*'GS&gt;50 OLS'!$B$7</f>
        <v>1542670.5309795032</v>
      </c>
      <c r="M71">
        <f>G71*'GS&gt;50 OLS'!$B$8</f>
        <v>4002.2080781797658</v>
      </c>
      <c r="N71">
        <f>H71*'GS&gt;50 OLS'!$B$9</f>
        <v>13298901.567128634</v>
      </c>
      <c r="O71" s="32">
        <f t="shared" si="7"/>
        <v>29953807.902979597</v>
      </c>
      <c r="P71" s="33">
        <f t="shared" si="5"/>
        <v>-1490925.5625280477</v>
      </c>
      <c r="Q71" s="54">
        <f t="shared" si="6"/>
        <v>4.7414158054908423E-2</v>
      </c>
    </row>
    <row r="72" spans="1:17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Data'!N72</f>
        <v>33418611.009880733</v>
      </c>
      <c r="E72">
        <f>'Monthly Data'!BH72</f>
        <v>71</v>
      </c>
      <c r="F72">
        <f>'Monthly Data'!AS72</f>
        <v>435.80000000000007</v>
      </c>
      <c r="G72">
        <f>'Monthly Data'!AP72</f>
        <v>0</v>
      </c>
      <c r="H72">
        <f>'Monthly Data'!CA72</f>
        <v>30</v>
      </c>
      <c r="J72">
        <f>'GS&gt;50 OLS'!$B$5</f>
        <v>16105322.002064399</v>
      </c>
      <c r="K72">
        <f>E72*'GS&gt;50 OLS'!$B$6</f>
        <v>-1011332.5253464207</v>
      </c>
      <c r="L72">
        <f>F72*'GS&gt;50 OLS'!$B$7</f>
        <v>5089294.6056083841</v>
      </c>
      <c r="M72">
        <f>G72*'GS&gt;50 OLS'!$B$8</f>
        <v>0</v>
      </c>
      <c r="N72">
        <f>H72*'GS&gt;50 OLS'!$B$9</f>
        <v>12869904.742382549</v>
      </c>
      <c r="O72" s="32">
        <f t="shared" si="7"/>
        <v>33053188.824708913</v>
      </c>
      <c r="P72" s="33">
        <f t="shared" si="5"/>
        <v>-365422.18517182022</v>
      </c>
      <c r="Q72" s="54">
        <f t="shared" si="6"/>
        <v>1.0934691003877374E-2</v>
      </c>
    </row>
    <row r="73" spans="1:17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Data'!N73</f>
        <v>35546533.098499238</v>
      </c>
      <c r="E73">
        <f>'Monthly Data'!BH73</f>
        <v>72</v>
      </c>
      <c r="F73">
        <f>'Monthly Data'!AS73</f>
        <v>531.20000000000005</v>
      </c>
      <c r="G73">
        <f>'Monthly Data'!AP73</f>
        <v>0</v>
      </c>
      <c r="H73">
        <f>'Monthly Data'!CA73</f>
        <v>31</v>
      </c>
      <c r="J73">
        <f>'GS&gt;50 OLS'!$B$5</f>
        <v>16105322.002064399</v>
      </c>
      <c r="K73">
        <f>E73*'GS&gt;50 OLS'!$B$6</f>
        <v>-1025576.6454217224</v>
      </c>
      <c r="L73">
        <f>F73*'GS&gt;50 OLS'!$B$7</f>
        <v>6203380.6665882831</v>
      </c>
      <c r="M73">
        <f>G73*'GS&gt;50 OLS'!$B$8</f>
        <v>0</v>
      </c>
      <c r="N73">
        <f>H73*'GS&gt;50 OLS'!$B$9</f>
        <v>13298901.567128634</v>
      </c>
      <c r="O73" s="32">
        <f t="shared" si="7"/>
        <v>34582027.590359591</v>
      </c>
      <c r="P73" s="33">
        <f t="shared" si="5"/>
        <v>-964505.50813964754</v>
      </c>
      <c r="Q73" s="54">
        <f t="shared" si="6"/>
        <v>2.7133602747334271E-2</v>
      </c>
    </row>
    <row r="74" spans="1:17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Data'!N74</f>
        <v>38271480.868169218</v>
      </c>
      <c r="E74">
        <f>'Monthly Data'!BH74</f>
        <v>73</v>
      </c>
      <c r="F74">
        <f>'Monthly Data'!AS74</f>
        <v>790.49999999999966</v>
      </c>
      <c r="G74">
        <f>'Monthly Data'!AP74</f>
        <v>0</v>
      </c>
      <c r="H74">
        <f>'Monthly Data'!CA74</f>
        <v>31</v>
      </c>
      <c r="J74">
        <f>'GS&gt;50 OLS'!$B$5</f>
        <v>16105322.002064399</v>
      </c>
      <c r="K74">
        <f>E74*'GS&gt;50 OLS'!$B$6</f>
        <v>-1039820.7654970241</v>
      </c>
      <c r="L74">
        <f>F74*'GS&gt;50 OLS'!$B$7</f>
        <v>9231499.2788743135</v>
      </c>
      <c r="M74">
        <f>G74*'GS&gt;50 OLS'!$B$8</f>
        <v>0</v>
      </c>
      <c r="N74">
        <f>H74*'GS&gt;50 OLS'!$B$9</f>
        <v>13298901.567128634</v>
      </c>
      <c r="O74" s="32">
        <f t="shared" si="7"/>
        <v>37595902.082570322</v>
      </c>
      <c r="P74" s="33">
        <f t="shared" si="5"/>
        <v>-675578.78559889644</v>
      </c>
      <c r="Q74" s="54">
        <f t="shared" si="6"/>
        <v>1.7652277107489255E-2</v>
      </c>
    </row>
    <row r="75" spans="1:17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Data'!N75</f>
        <v>35149617.068569288</v>
      </c>
      <c r="E75">
        <f>'Monthly Data'!BH75</f>
        <v>74</v>
      </c>
      <c r="F75">
        <f>'Monthly Data'!AS75</f>
        <v>819.49999999999977</v>
      </c>
      <c r="G75">
        <f>'Monthly Data'!AP75</f>
        <v>0</v>
      </c>
      <c r="H75">
        <f>'Monthly Data'!CA75</f>
        <v>28</v>
      </c>
      <c r="J75">
        <f>'GS&gt;50 OLS'!$B$5</f>
        <v>16105322.002064399</v>
      </c>
      <c r="K75">
        <f>E75*'GS&gt;50 OLS'!$B$6</f>
        <v>-1054064.8855723259</v>
      </c>
      <c r="L75">
        <f>F75*'GS&gt;50 OLS'!$B$7</f>
        <v>9570162.7565306779</v>
      </c>
      <c r="M75">
        <f>G75*'GS&gt;50 OLS'!$B$8</f>
        <v>0</v>
      </c>
      <c r="N75">
        <f>H75*'GS&gt;50 OLS'!$B$9</f>
        <v>12011911.09289038</v>
      </c>
      <c r="O75" s="32">
        <f t="shared" si="7"/>
        <v>36633330.965913132</v>
      </c>
      <c r="P75" s="33">
        <f t="shared" si="5"/>
        <v>1483713.8973438442</v>
      </c>
      <c r="Q75" s="54">
        <f t="shared" si="6"/>
        <v>4.2211381547896804E-2</v>
      </c>
    </row>
    <row r="76" spans="1:17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Data'!N76</f>
        <v>35892435.320208922</v>
      </c>
      <c r="E76">
        <f>'Monthly Data'!BH76</f>
        <v>75</v>
      </c>
      <c r="F76">
        <f>'Monthly Data'!AS76</f>
        <v>539.69999999999982</v>
      </c>
      <c r="G76">
        <f>'Monthly Data'!AP76</f>
        <v>0</v>
      </c>
      <c r="H76">
        <f>'Monthly Data'!CA76</f>
        <v>31</v>
      </c>
      <c r="J76">
        <f>'GS&gt;50 OLS'!$B$5</f>
        <v>16105322.002064399</v>
      </c>
      <c r="K76">
        <f>E76*'GS&gt;50 OLS'!$B$6</f>
        <v>-1068309.0056476274</v>
      </c>
      <c r="L76">
        <f>F76*'GS&gt;50 OLS'!$B$7</f>
        <v>6302644.099694456</v>
      </c>
      <c r="M76">
        <f>G76*'GS&gt;50 OLS'!$B$8</f>
        <v>0</v>
      </c>
      <c r="N76">
        <f>H76*'GS&gt;50 OLS'!$B$9</f>
        <v>13298901.567128634</v>
      </c>
      <c r="O76" s="32">
        <f t="shared" si="7"/>
        <v>34638558.663239859</v>
      </c>
      <c r="P76" s="33">
        <f t="shared" si="5"/>
        <v>-1253876.656969063</v>
      </c>
      <c r="Q76" s="54">
        <f t="shared" si="6"/>
        <v>3.4934287567360431E-2</v>
      </c>
    </row>
    <row r="77" spans="1:17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Data'!N77</f>
        <v>29989312.390834775</v>
      </c>
      <c r="E77">
        <f>'Monthly Data'!BH77</f>
        <v>76</v>
      </c>
      <c r="F77">
        <f>'Monthly Data'!AS77</f>
        <v>203.49999999999997</v>
      </c>
      <c r="G77">
        <f>'Monthly Data'!AP77</f>
        <v>0</v>
      </c>
      <c r="H77">
        <f>'Monthly Data'!CA77</f>
        <v>30</v>
      </c>
      <c r="J77">
        <f>'GS&gt;50 OLS'!$B$5</f>
        <v>16105322.002064399</v>
      </c>
      <c r="K77">
        <f>E77*'GS&gt;50 OLS'!$B$6</f>
        <v>-1082553.1257229291</v>
      </c>
      <c r="L77">
        <f>F77*'GS&gt;50 OLS'!$B$7</f>
        <v>2376483.3690713765</v>
      </c>
      <c r="M77">
        <f>G77*'GS&gt;50 OLS'!$B$8</f>
        <v>0</v>
      </c>
      <c r="N77">
        <f>H77*'GS&gt;50 OLS'!$B$9</f>
        <v>12869904.742382549</v>
      </c>
      <c r="O77" s="32">
        <f t="shared" si="7"/>
        <v>30269156.987795394</v>
      </c>
      <c r="P77" s="33">
        <f t="shared" si="5"/>
        <v>279844.59696061909</v>
      </c>
      <c r="Q77" s="54">
        <f t="shared" si="6"/>
        <v>9.3314776048731337E-3</v>
      </c>
    </row>
    <row r="78" spans="1:17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Data'!N78</f>
        <v>28667131.324087478</v>
      </c>
      <c r="E78">
        <f>'Monthly Data'!BH78</f>
        <v>77</v>
      </c>
      <c r="F78">
        <f>'Monthly Data'!AS78</f>
        <v>23.6</v>
      </c>
      <c r="G78">
        <f>'Monthly Data'!AP78</f>
        <v>18.7</v>
      </c>
      <c r="H78">
        <f>'Monthly Data'!CA78</f>
        <v>31</v>
      </c>
      <c r="J78">
        <f>'GS&gt;50 OLS'!$B$5</f>
        <v>16105322.002064399</v>
      </c>
      <c r="K78">
        <f>E78*'GS&gt;50 OLS'!$B$6</f>
        <v>-1096797.2457982309</v>
      </c>
      <c r="L78">
        <f>F78*'GS&gt;50 OLS'!$B$7</f>
        <v>275602.00250655774</v>
      </c>
      <c r="M78">
        <f>G78*'GS&gt;50 OLS'!$B$8</f>
        <v>374206.45530980942</v>
      </c>
      <c r="N78">
        <f>H78*'GS&gt;50 OLS'!$B$9</f>
        <v>13298901.567128634</v>
      </c>
      <c r="O78" s="32">
        <f t="shared" si="7"/>
        <v>28957234.781211171</v>
      </c>
      <c r="P78" s="33">
        <f t="shared" si="5"/>
        <v>290103.45712369308</v>
      </c>
      <c r="Q78" s="54">
        <f t="shared" si="6"/>
        <v>1.0119724008796599E-2</v>
      </c>
    </row>
    <row r="79" spans="1:17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Data'!N79</f>
        <v>28264017.39581285</v>
      </c>
      <c r="E79">
        <f>'Monthly Data'!BH79</f>
        <v>78</v>
      </c>
      <c r="F79">
        <f>'Monthly Data'!AS79</f>
        <v>0</v>
      </c>
      <c r="G79">
        <f>'Monthly Data'!AP79</f>
        <v>26.200000000000003</v>
      </c>
      <c r="H79">
        <f>'Monthly Data'!CA79</f>
        <v>30</v>
      </c>
      <c r="J79">
        <f>'GS&gt;50 OLS'!$B$5</f>
        <v>16105322.002064399</v>
      </c>
      <c r="K79">
        <f>E79*'GS&gt;50 OLS'!$B$6</f>
        <v>-1111041.3658735326</v>
      </c>
      <c r="L79">
        <f>F79*'GS&gt;50 OLS'!$B$7</f>
        <v>0</v>
      </c>
      <c r="M79">
        <f>G79*'GS&gt;50 OLS'!$B$8</f>
        <v>524289.25824155123</v>
      </c>
      <c r="N79">
        <f>H79*'GS&gt;50 OLS'!$B$9</f>
        <v>12869904.742382549</v>
      </c>
      <c r="O79" s="32">
        <f t="shared" si="7"/>
        <v>28388474.636814967</v>
      </c>
      <c r="P79" s="33">
        <f t="shared" si="5"/>
        <v>124457.24100211635</v>
      </c>
      <c r="Q79" s="54">
        <f t="shared" si="6"/>
        <v>4.4033811350736706E-3</v>
      </c>
    </row>
    <row r="80" spans="1:17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Data'!N80</f>
        <v>29633576.782013088</v>
      </c>
      <c r="E80">
        <f>'Monthly Data'!BH80</f>
        <v>79</v>
      </c>
      <c r="F80">
        <f>'Monthly Data'!AS80</f>
        <v>0</v>
      </c>
      <c r="G80">
        <f>'Monthly Data'!AP80</f>
        <v>99.4</v>
      </c>
      <c r="H80">
        <f>'Monthly Data'!CA80</f>
        <v>31</v>
      </c>
      <c r="J80">
        <f>'GS&gt;50 OLS'!$B$5</f>
        <v>16105322.002064399</v>
      </c>
      <c r="K80">
        <f>E80*'GS&gt;50 OLS'!$B$6</f>
        <v>-1125285.4859488343</v>
      </c>
      <c r="L80">
        <f>F80*'GS&gt;50 OLS'!$B$7</f>
        <v>0</v>
      </c>
      <c r="M80">
        <f>G80*'GS&gt;50 OLS'!$B$8</f>
        <v>1989097.4148553507</v>
      </c>
      <c r="N80">
        <f>H80*'GS&gt;50 OLS'!$B$9</f>
        <v>13298901.567128634</v>
      </c>
      <c r="O80" s="32">
        <f t="shared" si="7"/>
        <v>30268035.498099551</v>
      </c>
      <c r="P80" s="33">
        <f t="shared" si="5"/>
        <v>634458.71608646214</v>
      </c>
      <c r="Q80" s="54">
        <f t="shared" si="6"/>
        <v>2.1410129487695332E-2</v>
      </c>
    </row>
    <row r="81" spans="1:17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Data'!N81</f>
        <v>28920384.241278451</v>
      </c>
      <c r="E81">
        <f>'Monthly Data'!BH81</f>
        <v>80</v>
      </c>
      <c r="F81">
        <f>'Monthly Data'!AS81</f>
        <v>0</v>
      </c>
      <c r="G81">
        <f>'Monthly Data'!AP81</f>
        <v>79.300000000000011</v>
      </c>
      <c r="H81">
        <f>'Monthly Data'!CA81</f>
        <v>31</v>
      </c>
      <c r="J81">
        <f>'GS&gt;50 OLS'!$B$5</f>
        <v>16105322.002064399</v>
      </c>
      <c r="K81">
        <f>E81*'GS&gt;50 OLS'!$B$6</f>
        <v>-1139529.6060241361</v>
      </c>
      <c r="L81">
        <f>F81*'GS&gt;50 OLS'!$B$7</f>
        <v>0</v>
      </c>
      <c r="M81">
        <f>G81*'GS&gt;50 OLS'!$B$8</f>
        <v>1586875.5029982829</v>
      </c>
      <c r="N81">
        <f>H81*'GS&gt;50 OLS'!$B$9</f>
        <v>13298901.567128634</v>
      </c>
      <c r="O81" s="32">
        <f t="shared" si="7"/>
        <v>29851569.466167182</v>
      </c>
      <c r="P81" s="33">
        <f t="shared" si="5"/>
        <v>931185.22488873079</v>
      </c>
      <c r="Q81" s="54">
        <f t="shared" si="6"/>
        <v>3.2198231431504902E-2</v>
      </c>
    </row>
    <row r="82" spans="1:17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Data'!N82</f>
        <v>28706269.167184081</v>
      </c>
      <c r="E82">
        <f>'Monthly Data'!BH82</f>
        <v>81</v>
      </c>
      <c r="F82">
        <f>'Monthly Data'!AS82</f>
        <v>6.2</v>
      </c>
      <c r="G82">
        <f>'Monthly Data'!AP82</f>
        <v>65.099999999999994</v>
      </c>
      <c r="H82">
        <f>'Monthly Data'!CA82</f>
        <v>30</v>
      </c>
      <c r="J82">
        <f>'GS&gt;50 OLS'!$B$5</f>
        <v>16105322.002064399</v>
      </c>
      <c r="K82">
        <f>E82*'GS&gt;50 OLS'!$B$6</f>
        <v>-1153773.7260994378</v>
      </c>
      <c r="L82">
        <f>F82*'GS&gt;50 OLS'!$B$7</f>
        <v>72403.915912739743</v>
      </c>
      <c r="M82">
        <f>G82*'GS&gt;50 OLS'!$B$8</f>
        <v>1302718.7294475182</v>
      </c>
      <c r="N82">
        <f>H82*'GS&gt;50 OLS'!$B$9</f>
        <v>12869904.742382549</v>
      </c>
      <c r="O82" s="32">
        <f t="shared" si="7"/>
        <v>29196575.66370777</v>
      </c>
      <c r="P82" s="33">
        <f t="shared" si="5"/>
        <v>490306.49652368948</v>
      </c>
      <c r="Q82" s="54">
        <f t="shared" si="6"/>
        <v>1.7080119108065402E-2</v>
      </c>
    </row>
    <row r="83" spans="1:17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Data'!N83</f>
        <v>29300434.192954373</v>
      </c>
      <c r="E83">
        <f>'Monthly Data'!BH83</f>
        <v>82</v>
      </c>
      <c r="F83">
        <f>'Monthly Data'!AS83</f>
        <v>153.70000000000002</v>
      </c>
      <c r="G83">
        <f>'Monthly Data'!AP83</f>
        <v>0</v>
      </c>
      <c r="H83">
        <f>'Monthly Data'!CA83</f>
        <v>31</v>
      </c>
      <c r="J83">
        <f>'GS&gt;50 OLS'!$B$5</f>
        <v>16105322.002064399</v>
      </c>
      <c r="K83">
        <f>E83*'GS&gt;50 OLS'!$B$6</f>
        <v>-1168017.8461747393</v>
      </c>
      <c r="L83">
        <f>F83*'GS&gt;50 OLS'!$B$7</f>
        <v>1794916.4315787256</v>
      </c>
      <c r="M83">
        <f>G83*'GS&gt;50 OLS'!$B$8</f>
        <v>0</v>
      </c>
      <c r="N83">
        <f>H83*'GS&gt;50 OLS'!$B$9</f>
        <v>13298901.567128634</v>
      </c>
      <c r="O83" s="32">
        <f t="shared" si="7"/>
        <v>30031122.154597022</v>
      </c>
      <c r="P83" s="33">
        <f t="shared" si="5"/>
        <v>730687.96164264902</v>
      </c>
      <c r="Q83" s="54">
        <f t="shared" si="6"/>
        <v>2.4937786137597624E-2</v>
      </c>
    </row>
    <row r="84" spans="1:17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Data'!N84</f>
        <v>30655433.963488549</v>
      </c>
      <c r="E84">
        <f>'Monthly Data'!BH84</f>
        <v>83</v>
      </c>
      <c r="F84">
        <f>'Monthly Data'!AS84</f>
        <v>252</v>
      </c>
      <c r="G84">
        <f>'Monthly Data'!AP84</f>
        <v>0</v>
      </c>
      <c r="H84">
        <f>'Monthly Data'!CA84</f>
        <v>30</v>
      </c>
      <c r="J84">
        <f>'GS&gt;50 OLS'!$B$5</f>
        <v>16105322.002064399</v>
      </c>
      <c r="K84">
        <f>E84*'GS&gt;50 OLS'!$B$6</f>
        <v>-1182261.966250041</v>
      </c>
      <c r="L84">
        <f>F84*'GS&gt;50 OLS'!$B$7</f>
        <v>2942868.8403242603</v>
      </c>
      <c r="M84">
        <f>G84*'GS&gt;50 OLS'!$B$8</f>
        <v>0</v>
      </c>
      <c r="N84">
        <f>H84*'GS&gt;50 OLS'!$B$9</f>
        <v>12869904.742382549</v>
      </c>
      <c r="O84" s="32">
        <f t="shared" si="7"/>
        <v>30735833.618521169</v>
      </c>
      <c r="P84" s="33">
        <f t="shared" si="5"/>
        <v>80399.655032619834</v>
      </c>
      <c r="Q84" s="54">
        <f t="shared" si="6"/>
        <v>2.6226885298175195E-3</v>
      </c>
    </row>
    <row r="85" spans="1:17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Data'!N85</f>
        <v>32792599.003096733</v>
      </c>
      <c r="E85">
        <f>'Monthly Data'!BH85</f>
        <v>84</v>
      </c>
      <c r="F85">
        <f>'Monthly Data'!AS85</f>
        <v>351.09999999999997</v>
      </c>
      <c r="G85">
        <f>'Monthly Data'!AP85</f>
        <v>0</v>
      </c>
      <c r="H85">
        <f>'Monthly Data'!CA85</f>
        <v>31</v>
      </c>
      <c r="J85">
        <f>'GS&gt;50 OLS'!$B$5</f>
        <v>16105322.002064399</v>
      </c>
      <c r="K85">
        <f>E85*'GS&gt;50 OLS'!$B$6</f>
        <v>-1196506.0863253428</v>
      </c>
      <c r="L85">
        <f>F85*'GS&gt;50 OLS'!$B$7</f>
        <v>4100163.6898327293</v>
      </c>
      <c r="M85">
        <f>G85*'GS&gt;50 OLS'!$B$8</f>
        <v>0</v>
      </c>
      <c r="N85">
        <f>H85*'GS&gt;50 OLS'!$B$9</f>
        <v>13298901.567128634</v>
      </c>
      <c r="O85" s="32">
        <f t="shared" si="7"/>
        <v>32307881.17270042</v>
      </c>
      <c r="P85" s="33">
        <f t="shared" si="5"/>
        <v>-484717.83039631322</v>
      </c>
      <c r="Q85" s="54">
        <f t="shared" si="6"/>
        <v>1.4781317892812932E-2</v>
      </c>
    </row>
    <row r="86" spans="1:17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Data'!N86</f>
        <v>35960046.009388864</v>
      </c>
      <c r="E86">
        <f>'Monthly Data'!BH86</f>
        <v>85</v>
      </c>
      <c r="F86">
        <f>'Monthly Data'!AS86</f>
        <v>636.6</v>
      </c>
      <c r="G86">
        <f>'Monthly Data'!AP86</f>
        <v>0</v>
      </c>
      <c r="H86">
        <f>'Monthly Data'!CA86</f>
        <v>31</v>
      </c>
      <c r="J86">
        <f>'GS&gt;50 OLS'!$B$5</f>
        <v>16105322.002064399</v>
      </c>
      <c r="K86">
        <f>E86*'GS&gt;50 OLS'!$B$6</f>
        <v>-1210750.2064006445</v>
      </c>
      <c r="L86">
        <f>F86*'GS&gt;50 OLS'!$B$7</f>
        <v>7434247.2371048583</v>
      </c>
      <c r="M86">
        <f>G86*'GS&gt;50 OLS'!$B$8</f>
        <v>0</v>
      </c>
      <c r="N86">
        <f>H86*'GS&gt;50 OLS'!$B$9</f>
        <v>13298901.567128634</v>
      </c>
      <c r="O86" s="32">
        <f t="shared" si="7"/>
        <v>35627720.599897251</v>
      </c>
      <c r="P86" s="33">
        <f t="shared" si="5"/>
        <v>-332325.40949161351</v>
      </c>
      <c r="Q86" s="54">
        <f t="shared" si="6"/>
        <v>9.2415179169917129E-3</v>
      </c>
    </row>
    <row r="87" spans="1:17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Data'!N87</f>
        <v>33139044.657780841</v>
      </c>
      <c r="E87">
        <f>'Monthly Data'!BH87</f>
        <v>86</v>
      </c>
      <c r="F87">
        <f>'Monthly Data'!AS87</f>
        <v>624.9</v>
      </c>
      <c r="G87">
        <f>'Monthly Data'!AP87</f>
        <v>0</v>
      </c>
      <c r="H87">
        <f>'Monthly Data'!CA87</f>
        <v>29</v>
      </c>
      <c r="J87">
        <f>'GS&gt;50 OLS'!$B$5</f>
        <v>16105322.002064399</v>
      </c>
      <c r="K87">
        <f>E87*'GS&gt;50 OLS'!$B$6</f>
        <v>-1224994.3264759462</v>
      </c>
      <c r="L87">
        <f>F87*'GS&gt;50 OLS'!$B$7</f>
        <v>7297614.0409469455</v>
      </c>
      <c r="M87">
        <f>G87*'GS&gt;50 OLS'!$B$8</f>
        <v>0</v>
      </c>
      <c r="N87">
        <f>H87*'GS&gt;50 OLS'!$B$9</f>
        <v>12440907.917636465</v>
      </c>
      <c r="O87" s="32">
        <f t="shared" si="7"/>
        <v>34618849.634171858</v>
      </c>
      <c r="P87" s="33">
        <f t="shared" si="5"/>
        <v>1479804.9763910174</v>
      </c>
      <c r="Q87" s="54">
        <f t="shared" si="6"/>
        <v>4.4654424763073804E-2</v>
      </c>
    </row>
    <row r="88" spans="1:17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Data'!N88</f>
        <v>33041551.643205166</v>
      </c>
      <c r="E88">
        <f>'Monthly Data'!BH88</f>
        <v>87</v>
      </c>
      <c r="F88">
        <f>'Monthly Data'!AS88</f>
        <v>411.40000000000009</v>
      </c>
      <c r="G88">
        <f>'Monthly Data'!AP88</f>
        <v>0</v>
      </c>
      <c r="H88">
        <f>'Monthly Data'!CA88</f>
        <v>31</v>
      </c>
      <c r="J88">
        <f>'GS&gt;50 OLS'!$B$5</f>
        <v>16105322.002064399</v>
      </c>
      <c r="K88">
        <f>E88*'GS&gt;50 OLS'!$B$6</f>
        <v>-1239238.446551248</v>
      </c>
      <c r="L88">
        <f>F88*'GS&gt;50 OLS'!$B$7</f>
        <v>4804350.1623388929</v>
      </c>
      <c r="M88">
        <f>G88*'GS&gt;50 OLS'!$B$8</f>
        <v>0</v>
      </c>
      <c r="N88">
        <f>H88*'GS&gt;50 OLS'!$B$9</f>
        <v>13298901.567128634</v>
      </c>
      <c r="O88" s="32">
        <f t="shared" si="7"/>
        <v>32969335.284980677</v>
      </c>
      <c r="P88" s="33">
        <f t="shared" si="5"/>
        <v>-72216.358224488795</v>
      </c>
      <c r="Q88" s="54">
        <f t="shared" si="6"/>
        <v>2.1856224854179852E-3</v>
      </c>
    </row>
    <row r="89" spans="1:17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Data'!N89</f>
        <v>29554311.335049473</v>
      </c>
      <c r="E89">
        <f>'Monthly Data'!BH89</f>
        <v>88</v>
      </c>
      <c r="F89">
        <f>'Monthly Data'!AS89</f>
        <v>304.20000000000005</v>
      </c>
      <c r="G89">
        <f>'Monthly Data'!AP89</f>
        <v>0</v>
      </c>
      <c r="H89">
        <f>'Monthly Data'!CA89</f>
        <v>30</v>
      </c>
      <c r="J89">
        <f>'GS&gt;50 OLS'!$B$5</f>
        <v>16105322.002064399</v>
      </c>
      <c r="K89">
        <f>E89*'GS&gt;50 OLS'!$B$6</f>
        <v>-1253482.5666265497</v>
      </c>
      <c r="L89">
        <f>F89*'GS&gt;50 OLS'!$B$7</f>
        <v>3552463.100105715</v>
      </c>
      <c r="M89">
        <f>G89*'GS&gt;50 OLS'!$B$8</f>
        <v>0</v>
      </c>
      <c r="N89">
        <f>H89*'GS&gt;50 OLS'!$B$9</f>
        <v>12869904.742382549</v>
      </c>
      <c r="O89" s="32">
        <f t="shared" si="7"/>
        <v>31274207.277926113</v>
      </c>
      <c r="P89" s="33">
        <f t="shared" si="5"/>
        <v>1719895.9428766407</v>
      </c>
      <c r="Q89" s="54">
        <f t="shared" si="6"/>
        <v>5.8194417842413304E-2</v>
      </c>
    </row>
    <row r="90" spans="1:17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Data'!N90</f>
        <v>27959775.225460283</v>
      </c>
      <c r="E90">
        <f>'Monthly Data'!BH90</f>
        <v>89</v>
      </c>
      <c r="F90">
        <f>'Monthly Data'!AS90</f>
        <v>41</v>
      </c>
      <c r="G90">
        <f>'Monthly Data'!AP90</f>
        <v>22.6</v>
      </c>
      <c r="H90">
        <f>'Monthly Data'!CA90</f>
        <v>31</v>
      </c>
      <c r="J90">
        <f>'GS&gt;50 OLS'!$B$5</f>
        <v>16105322.002064399</v>
      </c>
      <c r="K90">
        <f>E90*'GS&gt;50 OLS'!$B$6</f>
        <v>-1267726.6867018512</v>
      </c>
      <c r="L90">
        <f>F90*'GS&gt;50 OLS'!$B$7</f>
        <v>478800.08910037571</v>
      </c>
      <c r="M90">
        <f>G90*'GS&gt;50 OLS'!$B$8</f>
        <v>452249.51283431513</v>
      </c>
      <c r="N90">
        <f>H90*'GS&gt;50 OLS'!$B$9</f>
        <v>13298901.567128634</v>
      </c>
      <c r="O90" s="32">
        <f t="shared" si="7"/>
        <v>29067546.484425873</v>
      </c>
      <c r="P90" s="33">
        <f t="shared" si="5"/>
        <v>1107771.2589655891</v>
      </c>
      <c r="Q90" s="54">
        <f t="shared" si="6"/>
        <v>3.9620177559827024E-2</v>
      </c>
    </row>
    <row r="91" spans="1:17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Data'!N91</f>
        <v>27982558.649707615</v>
      </c>
      <c r="E91">
        <f>'Monthly Data'!BH91</f>
        <v>90</v>
      </c>
      <c r="F91">
        <f>'Monthly Data'!AS91</f>
        <v>1.4000000000000004</v>
      </c>
      <c r="G91">
        <f>'Monthly Data'!AP91</f>
        <v>58.500000000000014</v>
      </c>
      <c r="H91">
        <f>'Monthly Data'!CA91</f>
        <v>30</v>
      </c>
      <c r="J91">
        <f>'GS&gt;50 OLS'!$B$5</f>
        <v>16105322.002064399</v>
      </c>
      <c r="K91">
        <f>E91*'GS&gt;50 OLS'!$B$6</f>
        <v>-1281970.8067771529</v>
      </c>
      <c r="L91">
        <f>F91*'GS&gt;50 OLS'!$B$7</f>
        <v>16349.271335134785</v>
      </c>
      <c r="M91">
        <f>G91*'GS&gt;50 OLS'!$B$8</f>
        <v>1170645.8628675858</v>
      </c>
      <c r="N91">
        <f>H91*'GS&gt;50 OLS'!$B$9</f>
        <v>12869904.742382549</v>
      </c>
      <c r="O91" s="32">
        <f t="shared" si="7"/>
        <v>28880251.071872517</v>
      </c>
      <c r="P91" s="33">
        <f t="shared" si="5"/>
        <v>897692.42216490209</v>
      </c>
      <c r="Q91" s="54">
        <f t="shared" si="6"/>
        <v>3.2080426718744032E-2</v>
      </c>
    </row>
    <row r="92" spans="1:17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Data'!N92</f>
        <v>29833536.528902967</v>
      </c>
      <c r="E92">
        <f>'Monthly Data'!BH92</f>
        <v>91</v>
      </c>
      <c r="F92">
        <f>'Monthly Data'!AS92</f>
        <v>0</v>
      </c>
      <c r="G92">
        <f>'Monthly Data'!AP92</f>
        <v>122.29999999999998</v>
      </c>
      <c r="H92">
        <f>'Monthly Data'!CA92</f>
        <v>31</v>
      </c>
      <c r="J92">
        <f>'GS&gt;50 OLS'!$B$5</f>
        <v>16105322.002064399</v>
      </c>
      <c r="K92">
        <f>E92*'GS&gt;50 OLS'!$B$6</f>
        <v>-1296214.9268524547</v>
      </c>
      <c r="L92">
        <f>F92*'GS&gt;50 OLS'!$B$7</f>
        <v>0</v>
      </c>
      <c r="M92">
        <f>G92*'GS&gt;50 OLS'!$B$8</f>
        <v>2447350.2398069352</v>
      </c>
      <c r="N92">
        <f>H92*'GS&gt;50 OLS'!$B$9</f>
        <v>13298901.567128634</v>
      </c>
      <c r="O92" s="32">
        <f t="shared" si="7"/>
        <v>30555358.882147513</v>
      </c>
      <c r="P92" s="33">
        <f t="shared" si="5"/>
        <v>721822.3532445468</v>
      </c>
      <c r="Q92" s="54">
        <f t="shared" si="6"/>
        <v>2.4194997885860416E-2</v>
      </c>
    </row>
    <row r="93" spans="1:17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Data'!N93</f>
        <v>30349706.954638731</v>
      </c>
      <c r="E93">
        <f>'Monthly Data'!BH93</f>
        <v>92</v>
      </c>
      <c r="F93">
        <f>'Monthly Data'!AS93</f>
        <v>0</v>
      </c>
      <c r="G93">
        <f>'Monthly Data'!AP93</f>
        <v>127.59999999999995</v>
      </c>
      <c r="H93">
        <f>'Monthly Data'!CA93</f>
        <v>31</v>
      </c>
      <c r="J93">
        <f>'GS&gt;50 OLS'!$B$5</f>
        <v>16105322.002064399</v>
      </c>
      <c r="K93">
        <f>E93*'GS&gt;50 OLS'!$B$6</f>
        <v>-1310459.0469277564</v>
      </c>
      <c r="L93">
        <f>F93*'GS&gt;50 OLS'!$B$7</f>
        <v>0</v>
      </c>
      <c r="M93">
        <f>G93*'GS&gt;50 OLS'!$B$8</f>
        <v>2553408.7538786987</v>
      </c>
      <c r="N93">
        <f>H93*'GS&gt;50 OLS'!$B$9</f>
        <v>13298901.567128634</v>
      </c>
      <c r="O93" s="32">
        <f t="shared" si="7"/>
        <v>30647173.276143976</v>
      </c>
      <c r="P93" s="33">
        <f t="shared" si="5"/>
        <v>297466.32150524482</v>
      </c>
      <c r="Q93" s="54">
        <f t="shared" si="6"/>
        <v>9.8012913913746794E-3</v>
      </c>
    </row>
    <row r="94" spans="1:17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Data'!N94</f>
        <v>28079638.591536399</v>
      </c>
      <c r="E94">
        <f>'Monthly Data'!BH94</f>
        <v>93</v>
      </c>
      <c r="F94">
        <f>'Monthly Data'!AS94</f>
        <v>2.8999999999999986</v>
      </c>
      <c r="G94">
        <f>'Monthly Data'!AP94</f>
        <v>31</v>
      </c>
      <c r="H94">
        <f>'Monthly Data'!CA94</f>
        <v>30</v>
      </c>
      <c r="J94">
        <f>'GS&gt;50 OLS'!$B$5</f>
        <v>16105322.002064399</v>
      </c>
      <c r="K94">
        <f>E94*'GS&gt;50 OLS'!$B$6</f>
        <v>-1324703.1670030581</v>
      </c>
      <c r="L94">
        <f>F94*'GS&gt;50 OLS'!$B$7</f>
        <v>33866.34776563631</v>
      </c>
      <c r="M94">
        <f>G94*'GS&gt;50 OLS'!$B$8</f>
        <v>620342.25211786584</v>
      </c>
      <c r="N94">
        <f>H94*'GS&gt;50 OLS'!$B$9</f>
        <v>12869904.742382549</v>
      </c>
      <c r="O94" s="32">
        <f t="shared" si="7"/>
        <v>28304732.177327394</v>
      </c>
      <c r="P94" s="33">
        <f t="shared" si="5"/>
        <v>225093.58579099551</v>
      </c>
      <c r="Q94" s="54">
        <f t="shared" si="6"/>
        <v>8.0162565147416792E-3</v>
      </c>
    </row>
    <row r="95" spans="1:17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Data'!N95</f>
        <v>28685895.697958633</v>
      </c>
      <c r="E95">
        <f>'Monthly Data'!BH95</f>
        <v>94</v>
      </c>
      <c r="F95">
        <f>'Monthly Data'!AS95</f>
        <v>121.60000000000001</v>
      </c>
      <c r="G95">
        <f>'Monthly Data'!AP95</f>
        <v>2.5</v>
      </c>
      <c r="H95">
        <f>'Monthly Data'!CA95</f>
        <v>31</v>
      </c>
      <c r="J95">
        <f>'GS&gt;50 OLS'!$B$5</f>
        <v>16105322.002064399</v>
      </c>
      <c r="K95">
        <f>E95*'GS&gt;50 OLS'!$B$6</f>
        <v>-1338947.2870783599</v>
      </c>
      <c r="L95">
        <f>F95*'GS&gt;50 OLS'!$B$7</f>
        <v>1420050.9959659923</v>
      </c>
      <c r="M95">
        <f>G95*'GS&gt;50 OLS'!$B$8</f>
        <v>50027.600977247246</v>
      </c>
      <c r="N95">
        <f>H95*'GS&gt;50 OLS'!$B$9</f>
        <v>13298901.567128634</v>
      </c>
      <c r="O95" s="32">
        <f t="shared" si="7"/>
        <v>29535354.879057914</v>
      </c>
      <c r="P95" s="33">
        <f t="shared" si="5"/>
        <v>849459.18109928071</v>
      </c>
      <c r="Q95" s="54">
        <f t="shared" si="6"/>
        <v>2.9612433582115079E-2</v>
      </c>
    </row>
    <row r="96" spans="1:17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Data'!N96</f>
        <v>30008964.333437622</v>
      </c>
      <c r="E96">
        <f>'Monthly Data'!BH96</f>
        <v>95</v>
      </c>
      <c r="F96">
        <f>'Monthly Data'!AS96</f>
        <v>225.29999999999995</v>
      </c>
      <c r="G96">
        <f>'Monthly Data'!AP96</f>
        <v>0</v>
      </c>
      <c r="H96">
        <f>'Monthly Data'!CA96</f>
        <v>30</v>
      </c>
      <c r="J96">
        <f>'GS&gt;50 OLS'!$B$5</f>
        <v>16105322.002064399</v>
      </c>
      <c r="K96">
        <f>E96*'GS&gt;50 OLS'!$B$6</f>
        <v>-1353191.4071536616</v>
      </c>
      <c r="L96">
        <f>F96*'GS&gt;50 OLS'!$B$7</f>
        <v>2631064.8798613325</v>
      </c>
      <c r="M96">
        <f>G96*'GS&gt;50 OLS'!$B$8</f>
        <v>0</v>
      </c>
      <c r="N96">
        <f>H96*'GS&gt;50 OLS'!$B$9</f>
        <v>12869904.742382549</v>
      </c>
      <c r="O96" s="32">
        <f t="shared" si="7"/>
        <v>30253100.217154618</v>
      </c>
      <c r="P96" s="33">
        <f t="shared" si="5"/>
        <v>244135.88371699676</v>
      </c>
      <c r="Q96" s="54">
        <f t="shared" si="6"/>
        <v>8.1354318331128567E-3</v>
      </c>
    </row>
    <row r="97" spans="1:17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Data'!N97</f>
        <v>33586389.607610628</v>
      </c>
      <c r="E97">
        <f>'Monthly Data'!BH97</f>
        <v>96</v>
      </c>
      <c r="F97">
        <f>'Monthly Data'!AS97</f>
        <v>552.00000000000011</v>
      </c>
      <c r="G97">
        <f>'Monthly Data'!AP97</f>
        <v>0</v>
      </c>
      <c r="H97">
        <f>'Monthly Data'!CA97</f>
        <v>31</v>
      </c>
      <c r="J97">
        <f>'GS&gt;50 OLS'!$B$5</f>
        <v>16105322.002064399</v>
      </c>
      <c r="K97">
        <f>E97*'GS&gt;50 OLS'!$B$6</f>
        <v>-1367435.5272289631</v>
      </c>
      <c r="L97">
        <f>F97*'GS&gt;50 OLS'!$B$7</f>
        <v>6446284.1264245715</v>
      </c>
      <c r="M97">
        <f>G97*'GS&gt;50 OLS'!$B$8</f>
        <v>0</v>
      </c>
      <c r="N97">
        <f>H97*'GS&gt;50 OLS'!$B$9</f>
        <v>13298901.567128634</v>
      </c>
      <c r="O97" s="32">
        <f t="shared" si="7"/>
        <v>34483072.168388642</v>
      </c>
      <c r="P97" s="33">
        <f t="shared" si="5"/>
        <v>896682.56077801436</v>
      </c>
      <c r="Q97" s="54">
        <f t="shared" si="6"/>
        <v>2.6697795483645179E-2</v>
      </c>
    </row>
    <row r="98" spans="1:17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Data'!N98</f>
        <v>34322866.080106616</v>
      </c>
      <c r="E98">
        <f>'Monthly Data'!BH98</f>
        <v>97</v>
      </c>
      <c r="F98">
        <f>'Monthly Data'!AS98</f>
        <v>547.5</v>
      </c>
      <c r="G98">
        <f>'Monthly Data'!AP98</f>
        <v>0</v>
      </c>
      <c r="H98">
        <f>'Monthly Data'!CA98</f>
        <v>31</v>
      </c>
      <c r="J98">
        <f>'GS&gt;50 OLS'!$B$5</f>
        <v>16105322.002064399</v>
      </c>
      <c r="K98">
        <f>E98*'GS&gt;50 OLS'!$B$6</f>
        <v>-1381679.6473042648</v>
      </c>
      <c r="L98">
        <f>F98*'GS&gt;50 OLS'!$B$7</f>
        <v>6393732.8971330654</v>
      </c>
      <c r="M98">
        <f>G98*'GS&gt;50 OLS'!$B$8</f>
        <v>0</v>
      </c>
      <c r="N98">
        <f>H98*'GS&gt;50 OLS'!$B$9</f>
        <v>13298901.567128634</v>
      </c>
      <c r="O98" s="32">
        <f t="shared" si="7"/>
        <v>34416276.819021836</v>
      </c>
      <c r="P98" s="33">
        <f t="shared" ref="P98:P121" si="8">O98-D98</f>
        <v>93410.738915219903</v>
      </c>
      <c r="Q98" s="54">
        <f t="shared" ref="Q98:Q121" si="9">ABS(P98/D98)</f>
        <v>2.7215308505183478E-3</v>
      </c>
    </row>
    <row r="99" spans="1:17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Data'!N99</f>
        <v>31345821.017330166</v>
      </c>
      <c r="E99">
        <f>'Monthly Data'!BH99</f>
        <v>98</v>
      </c>
      <c r="F99">
        <f>'Monthly Data'!AS99</f>
        <v>491.3</v>
      </c>
      <c r="G99">
        <f>'Monthly Data'!AP99</f>
        <v>0</v>
      </c>
      <c r="H99">
        <f>'Monthly Data'!CA99</f>
        <v>28</v>
      </c>
      <c r="J99">
        <f>'GS&gt;50 OLS'!$B$5</f>
        <v>16105322.002064399</v>
      </c>
      <c r="K99">
        <f>E99*'GS&gt;50 OLS'!$B$6</f>
        <v>-1395923.7673795666</v>
      </c>
      <c r="L99">
        <f>F99*'GS&gt;50 OLS'!$B$7</f>
        <v>5737426.4335369412</v>
      </c>
      <c r="M99">
        <f>G99*'GS&gt;50 OLS'!$B$8</f>
        <v>0</v>
      </c>
      <c r="N99">
        <f>H99*'GS&gt;50 OLS'!$B$9</f>
        <v>12011911.09289038</v>
      </c>
      <c r="O99" s="32">
        <f t="shared" si="7"/>
        <v>32458735.761112154</v>
      </c>
      <c r="P99" s="33">
        <f t="shared" si="8"/>
        <v>1112914.7437819876</v>
      </c>
      <c r="Q99" s="54">
        <f t="shared" si="9"/>
        <v>3.5504405616515529E-2</v>
      </c>
    </row>
    <row r="100" spans="1:17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Data'!N100</f>
        <v>34014376.108898692</v>
      </c>
      <c r="E100">
        <f>'Monthly Data'!BH100</f>
        <v>99</v>
      </c>
      <c r="F100">
        <f>'Monthly Data'!AS100</f>
        <v>524.9</v>
      </c>
      <c r="G100">
        <f>'Monthly Data'!AP100</f>
        <v>0</v>
      </c>
      <c r="H100">
        <f>'Monthly Data'!CA100</f>
        <v>31</v>
      </c>
      <c r="J100">
        <f>'GS&gt;50 OLS'!$B$5</f>
        <v>16105322.002064399</v>
      </c>
      <c r="K100">
        <f>E100*'GS&gt;50 OLS'!$B$6</f>
        <v>-1410167.8874548683</v>
      </c>
      <c r="L100">
        <f>F100*'GS&gt;50 OLS'!$B$7</f>
        <v>6129808.9455801751</v>
      </c>
      <c r="M100">
        <f>G100*'GS&gt;50 OLS'!$B$8</f>
        <v>0</v>
      </c>
      <c r="N100">
        <f>H100*'GS&gt;50 OLS'!$B$9</f>
        <v>13298901.567128634</v>
      </c>
      <c r="O100" s="32">
        <f t="shared" si="7"/>
        <v>34123864.627318345</v>
      </c>
      <c r="P100" s="33">
        <f t="shared" si="8"/>
        <v>109488.51841965318</v>
      </c>
      <c r="Q100" s="54">
        <f t="shared" si="9"/>
        <v>3.2188895092216396E-3</v>
      </c>
    </row>
    <row r="101" spans="1:17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Data'!N101</f>
        <v>28671971.14677456</v>
      </c>
      <c r="E101">
        <f>'Monthly Data'!BH101</f>
        <v>100</v>
      </c>
      <c r="F101">
        <f>'Monthly Data'!AS101</f>
        <v>173.30000000000004</v>
      </c>
      <c r="G101">
        <f>'Monthly Data'!AP101</f>
        <v>0</v>
      </c>
      <c r="H101">
        <f>'Monthly Data'!CA101</f>
        <v>30</v>
      </c>
      <c r="J101">
        <f>'GS&gt;50 OLS'!$B$5</f>
        <v>16105322.002064399</v>
      </c>
      <c r="K101">
        <f>E101*'GS&gt;50 OLS'!$B$6</f>
        <v>-1424412.00753017</v>
      </c>
      <c r="L101">
        <f>F101*'GS&gt;50 OLS'!$B$7</f>
        <v>2023806.230270613</v>
      </c>
      <c r="M101">
        <f>G101*'GS&gt;50 OLS'!$B$8</f>
        <v>0</v>
      </c>
      <c r="N101">
        <f>H101*'GS&gt;50 OLS'!$B$9</f>
        <v>12869904.742382549</v>
      </c>
      <c r="O101" s="32">
        <f t="shared" si="7"/>
        <v>29574620.96718739</v>
      </c>
      <c r="P101" s="33">
        <f t="shared" si="8"/>
        <v>902649.82041282952</v>
      </c>
      <c r="Q101" s="54">
        <f t="shared" si="9"/>
        <v>3.148195901119176E-2</v>
      </c>
    </row>
    <row r="102" spans="1:17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Data'!N102</f>
        <v>27815621.012979895</v>
      </c>
      <c r="E102">
        <f>'Monthly Data'!BH102</f>
        <v>101</v>
      </c>
      <c r="F102">
        <f>'Monthly Data'!AS102</f>
        <v>54.4</v>
      </c>
      <c r="G102">
        <f>'Monthly Data'!AP102</f>
        <v>5.3000000000000007</v>
      </c>
      <c r="H102">
        <f>'Monthly Data'!CA102</f>
        <v>31</v>
      </c>
      <c r="J102">
        <f>'GS&gt;50 OLS'!$B$5</f>
        <v>16105322.002064399</v>
      </c>
      <c r="K102">
        <f>E102*'GS&gt;50 OLS'!$B$6</f>
        <v>-1438656.1276054718</v>
      </c>
      <c r="L102">
        <f>F102*'GS&gt;50 OLS'!$B$7</f>
        <v>635285.9718795229</v>
      </c>
      <c r="M102">
        <f>G102*'GS&gt;50 OLS'!$B$8</f>
        <v>106058.51407176418</v>
      </c>
      <c r="N102">
        <f>H102*'GS&gt;50 OLS'!$B$9</f>
        <v>13298901.567128634</v>
      </c>
      <c r="O102" s="32">
        <f t="shared" si="7"/>
        <v>28706911.927538849</v>
      </c>
      <c r="P102" s="33">
        <f t="shared" si="8"/>
        <v>891290.91455895454</v>
      </c>
      <c r="Q102" s="54">
        <f t="shared" si="9"/>
        <v>3.2042819182179758E-2</v>
      </c>
    </row>
    <row r="103" spans="1:17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Data'!N103</f>
        <v>27413442.891784176</v>
      </c>
      <c r="E103">
        <f>'Monthly Data'!BH103</f>
        <v>102</v>
      </c>
      <c r="F103">
        <f>'Monthly Data'!AS103</f>
        <v>0.19999999999999929</v>
      </c>
      <c r="G103">
        <f>'Monthly Data'!AP103</f>
        <v>33.700000000000003</v>
      </c>
      <c r="H103">
        <f>'Monthly Data'!CA103</f>
        <v>30</v>
      </c>
      <c r="J103">
        <f>'GS&gt;50 OLS'!$B$5</f>
        <v>16105322.002064399</v>
      </c>
      <c r="K103">
        <f>E103*'GS&gt;50 OLS'!$B$6</f>
        <v>-1452900.2476807735</v>
      </c>
      <c r="L103">
        <f>F103*'GS&gt;50 OLS'!$B$7</f>
        <v>2335.6101907335319</v>
      </c>
      <c r="M103">
        <f>G103*'GS&gt;50 OLS'!$B$8</f>
        <v>674372.06117329292</v>
      </c>
      <c r="N103">
        <f>H103*'GS&gt;50 OLS'!$B$9</f>
        <v>12869904.742382549</v>
      </c>
      <c r="O103" s="32">
        <f t="shared" si="7"/>
        <v>28199034.168130204</v>
      </c>
      <c r="P103" s="33">
        <f t="shared" si="8"/>
        <v>785591.27634602785</v>
      </c>
      <c r="Q103" s="54">
        <f t="shared" si="9"/>
        <v>2.8657154792529543E-2</v>
      </c>
    </row>
    <row r="104" spans="1:17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Data'!N104</f>
        <v>30423289.656829461</v>
      </c>
      <c r="E104">
        <f>'Monthly Data'!BH104</f>
        <v>103</v>
      </c>
      <c r="F104">
        <f>'Monthly Data'!AS104</f>
        <v>0</v>
      </c>
      <c r="G104">
        <f>'Monthly Data'!AP104</f>
        <v>72.399999999999977</v>
      </c>
      <c r="H104">
        <f>'Monthly Data'!CA104</f>
        <v>31</v>
      </c>
      <c r="J104">
        <f>'GS&gt;50 OLS'!$B$5</f>
        <v>16105322.002064399</v>
      </c>
      <c r="K104">
        <f>E104*'GS&gt;50 OLS'!$B$6</f>
        <v>-1467144.3677560752</v>
      </c>
      <c r="L104">
        <f>F104*'GS&gt;50 OLS'!$B$7</f>
        <v>0</v>
      </c>
      <c r="M104">
        <f>G104*'GS&gt;50 OLS'!$B$8</f>
        <v>1448799.3243010798</v>
      </c>
      <c r="N104">
        <f>H104*'GS&gt;50 OLS'!$B$9</f>
        <v>13298901.567128634</v>
      </c>
      <c r="O104" s="32">
        <f t="shared" si="7"/>
        <v>29385878.525738038</v>
      </c>
      <c r="P104" s="33">
        <f t="shared" si="8"/>
        <v>-1037411.1310914233</v>
      </c>
      <c r="Q104" s="54">
        <f t="shared" si="9"/>
        <v>3.4099242481443616E-2</v>
      </c>
    </row>
    <row r="105" spans="1:17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Data'!N105</f>
        <v>30173296.355343834</v>
      </c>
      <c r="E105">
        <f>'Monthly Data'!BH105</f>
        <v>104</v>
      </c>
      <c r="F105">
        <f>'Monthly Data'!AS105</f>
        <v>0.19999999999999929</v>
      </c>
      <c r="G105">
        <f>'Monthly Data'!AP105</f>
        <v>36.100000000000009</v>
      </c>
      <c r="H105">
        <f>'Monthly Data'!CA105</f>
        <v>31</v>
      </c>
      <c r="J105">
        <f>'GS&gt;50 OLS'!$B$5</f>
        <v>16105322.002064399</v>
      </c>
      <c r="K105">
        <f>E105*'GS&gt;50 OLS'!$B$6</f>
        <v>-1481388.4878313767</v>
      </c>
      <c r="L105">
        <f>F105*'GS&gt;50 OLS'!$B$7</f>
        <v>2335.6101907335319</v>
      </c>
      <c r="M105">
        <f>G105*'GS&gt;50 OLS'!$B$8</f>
        <v>722398.5581114504</v>
      </c>
      <c r="N105">
        <f>H105*'GS&gt;50 OLS'!$B$9</f>
        <v>13298901.567128634</v>
      </c>
      <c r="O105" s="32">
        <f t="shared" si="7"/>
        <v>28647569.249663841</v>
      </c>
      <c r="P105" s="33">
        <f t="shared" si="8"/>
        <v>-1525727.1056799926</v>
      </c>
      <c r="Q105" s="54">
        <f t="shared" si="9"/>
        <v>5.0565476430280018E-2</v>
      </c>
    </row>
    <row r="106" spans="1:17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Data'!N106</f>
        <v>29565437.34577366</v>
      </c>
      <c r="E106">
        <f>'Monthly Data'!BH106</f>
        <v>105</v>
      </c>
      <c r="F106">
        <f>'Monthly Data'!AS106</f>
        <v>11.1</v>
      </c>
      <c r="G106">
        <f>'Monthly Data'!AP106</f>
        <v>59.2</v>
      </c>
      <c r="H106">
        <f>'Monthly Data'!CA106</f>
        <v>30</v>
      </c>
      <c r="J106">
        <f>'GS&gt;50 OLS'!$B$5</f>
        <v>16105322.002064399</v>
      </c>
      <c r="K106">
        <f>E106*'GS&gt;50 OLS'!$B$6</f>
        <v>-1495632.6079066785</v>
      </c>
      <c r="L106">
        <f>F106*'GS&gt;50 OLS'!$B$7</f>
        <v>129626.36558571146</v>
      </c>
      <c r="M106">
        <f>G106*'GS&gt;50 OLS'!$B$8</f>
        <v>1184653.5911412148</v>
      </c>
      <c r="N106">
        <f>H106*'GS&gt;50 OLS'!$B$9</f>
        <v>12869904.742382549</v>
      </c>
      <c r="O106" s="32">
        <f t="shared" si="7"/>
        <v>28793874.093267195</v>
      </c>
      <c r="P106" s="33">
        <f t="shared" si="8"/>
        <v>-771563.25250646472</v>
      </c>
      <c r="Q106" s="54">
        <f t="shared" si="9"/>
        <v>2.6096798213497717E-2</v>
      </c>
    </row>
    <row r="107" spans="1:17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Data'!N107</f>
        <v>30097141.933058087</v>
      </c>
      <c r="E107">
        <f>'Monthly Data'!BH107</f>
        <v>106</v>
      </c>
      <c r="F107">
        <f>'Monthly Data'!AS107</f>
        <v>66.8</v>
      </c>
      <c r="G107">
        <f>'Monthly Data'!AP107</f>
        <v>0</v>
      </c>
      <c r="H107">
        <f>'Monthly Data'!CA107</f>
        <v>31</v>
      </c>
      <c r="J107">
        <f>'GS&gt;50 OLS'!$B$5</f>
        <v>16105322.002064399</v>
      </c>
      <c r="K107">
        <f>E107*'GS&gt;50 OLS'!$B$6</f>
        <v>-1509876.7279819802</v>
      </c>
      <c r="L107">
        <f>F107*'GS&gt;50 OLS'!$B$7</f>
        <v>780093.8037050023</v>
      </c>
      <c r="M107">
        <f>G107*'GS&gt;50 OLS'!$B$8</f>
        <v>0</v>
      </c>
      <c r="N107">
        <f>H107*'GS&gt;50 OLS'!$B$9</f>
        <v>13298901.567128634</v>
      </c>
      <c r="O107" s="32">
        <f t="shared" si="7"/>
        <v>28674440.644916058</v>
      </c>
      <c r="P107" s="33">
        <f t="shared" si="8"/>
        <v>-1422701.2881420292</v>
      </c>
      <c r="Q107" s="54">
        <f t="shared" si="9"/>
        <v>4.7270311955414049E-2</v>
      </c>
    </row>
    <row r="108" spans="1:17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Data'!N108</f>
        <v>32685400.85012386</v>
      </c>
      <c r="E108">
        <f>'Monthly Data'!BH108</f>
        <v>107</v>
      </c>
      <c r="F108">
        <f>'Monthly Data'!AS108</f>
        <v>379.1</v>
      </c>
      <c r="G108">
        <f>'Monthly Data'!AP108</f>
        <v>0</v>
      </c>
      <c r="H108">
        <f>'Monthly Data'!CA108</f>
        <v>30</v>
      </c>
      <c r="J108">
        <f>'GS&gt;50 OLS'!$B$5</f>
        <v>16105322.002064399</v>
      </c>
      <c r="K108">
        <f>E108*'GS&gt;50 OLS'!$B$6</f>
        <v>-1524120.8480572819</v>
      </c>
      <c r="L108">
        <f>F108*'GS&gt;50 OLS'!$B$7</f>
        <v>4427149.1165354252</v>
      </c>
      <c r="M108">
        <f>G108*'GS&gt;50 OLS'!$B$8</f>
        <v>0</v>
      </c>
      <c r="N108">
        <f>H108*'GS&gt;50 OLS'!$B$9</f>
        <v>12869904.742382549</v>
      </c>
      <c r="O108" s="32">
        <f t="shared" si="7"/>
        <v>31878255.012925092</v>
      </c>
      <c r="P108" s="33">
        <f t="shared" si="8"/>
        <v>-807145.83719876781</v>
      </c>
      <c r="Q108" s="54">
        <f t="shared" si="9"/>
        <v>2.4694383920817332E-2</v>
      </c>
    </row>
    <row r="109" spans="1:17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Data'!N109</f>
        <v>36448954.487590142</v>
      </c>
      <c r="E109">
        <f>'Monthly Data'!BH109</f>
        <v>108</v>
      </c>
      <c r="F109">
        <f>'Monthly Data'!AS109</f>
        <v>725.10000000000014</v>
      </c>
      <c r="G109">
        <f>'Monthly Data'!AP109</f>
        <v>0</v>
      </c>
      <c r="H109">
        <f>'Monthly Data'!CA109</f>
        <v>31</v>
      </c>
      <c r="J109">
        <f>'GS&gt;50 OLS'!$B$5</f>
        <v>16105322.002064399</v>
      </c>
      <c r="K109">
        <f>E109*'GS&gt;50 OLS'!$B$6</f>
        <v>-1538364.9681325837</v>
      </c>
      <c r="L109">
        <f>F109*'GS&gt;50 OLS'!$B$7</f>
        <v>8467754.7465044502</v>
      </c>
      <c r="M109">
        <f>G109*'GS&gt;50 OLS'!$B$8</f>
        <v>0</v>
      </c>
      <c r="N109">
        <f>H109*'GS&gt;50 OLS'!$B$9</f>
        <v>13298901.567128634</v>
      </c>
      <c r="O109" s="32">
        <f t="shared" si="7"/>
        <v>36333613.347564898</v>
      </c>
      <c r="P109" s="33">
        <f t="shared" si="8"/>
        <v>-115341.14002524316</v>
      </c>
      <c r="Q109" s="54">
        <f t="shared" si="9"/>
        <v>3.1644567490821617E-3</v>
      </c>
    </row>
    <row r="110" spans="1:17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Data'!N110</f>
        <v>37359331.371110447</v>
      </c>
      <c r="E110">
        <f>'Monthly Data'!BH110</f>
        <v>109</v>
      </c>
      <c r="F110">
        <f>'Monthly Data'!AS110</f>
        <v>679.60000000000014</v>
      </c>
      <c r="G110">
        <f>'Monthly Data'!AP110</f>
        <v>0</v>
      </c>
      <c r="H110">
        <f>'Monthly Data'!CA110</f>
        <v>31</v>
      </c>
      <c r="J110">
        <f>'GS&gt;50 OLS'!$B$5</f>
        <v>16105322.002064399</v>
      </c>
      <c r="K110">
        <f>E110*'GS&gt;50 OLS'!$B$6</f>
        <v>-1552609.0882078854</v>
      </c>
      <c r="L110">
        <f>F110*'GS&gt;50 OLS'!$B$7</f>
        <v>7936403.4281125702</v>
      </c>
      <c r="M110">
        <f>G110*'GS&gt;50 OLS'!$B$8</f>
        <v>0</v>
      </c>
      <c r="N110">
        <f>H110*'GS&gt;50 OLS'!$B$9</f>
        <v>13298901.567128634</v>
      </c>
      <c r="O110" s="32">
        <f t="shared" si="7"/>
        <v>35788017.909097716</v>
      </c>
      <c r="P110" s="33">
        <f t="shared" si="8"/>
        <v>-1571313.4620127305</v>
      </c>
      <c r="Q110" s="54">
        <f t="shared" si="9"/>
        <v>4.2059464244796674E-2</v>
      </c>
    </row>
    <row r="111" spans="1:17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Data'!N111</f>
        <v>32913617.043814901</v>
      </c>
      <c r="E111">
        <f>'Monthly Data'!BH111</f>
        <v>110</v>
      </c>
      <c r="F111">
        <f>'Monthly Data'!AS111</f>
        <v>556.69999999999993</v>
      </c>
      <c r="G111">
        <f>'Monthly Data'!AP111</f>
        <v>0</v>
      </c>
      <c r="H111">
        <f>'Monthly Data'!CA111</f>
        <v>28</v>
      </c>
      <c r="J111">
        <f>'GS&gt;50 OLS'!$B$5</f>
        <v>16105322.002064399</v>
      </c>
      <c r="K111">
        <f>E111*'GS&gt;50 OLS'!$B$6</f>
        <v>-1566853.2082831871</v>
      </c>
      <c r="L111">
        <f>F111*'GS&gt;50 OLS'!$B$7</f>
        <v>6501170.9659068082</v>
      </c>
      <c r="M111">
        <f>G111*'GS&gt;50 OLS'!$B$8</f>
        <v>0</v>
      </c>
      <c r="N111">
        <f>H111*'GS&gt;50 OLS'!$B$9</f>
        <v>12011911.09289038</v>
      </c>
      <c r="O111" s="32">
        <f t="shared" si="7"/>
        <v>33051550.852578402</v>
      </c>
      <c r="P111" s="33">
        <f t="shared" si="8"/>
        <v>137933.8087635003</v>
      </c>
      <c r="Q111" s="54">
        <f t="shared" si="9"/>
        <v>4.1907824527423277E-3</v>
      </c>
    </row>
    <row r="112" spans="1:17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Data'!N112</f>
        <v>33973229.515401945</v>
      </c>
      <c r="E112">
        <f>'Monthly Data'!BH112</f>
        <v>111</v>
      </c>
      <c r="F112">
        <f>'Monthly Data'!AS112</f>
        <v>472.00000000000006</v>
      </c>
      <c r="G112">
        <f>'Monthly Data'!AP112</f>
        <v>0</v>
      </c>
      <c r="H112">
        <f>'Monthly Data'!CA112</f>
        <v>31</v>
      </c>
      <c r="J112">
        <f>'GS&gt;50 OLS'!$B$5</f>
        <v>16105322.002064399</v>
      </c>
      <c r="K112">
        <f>E112*'GS&gt;50 OLS'!$B$6</f>
        <v>-1581097.3283584886</v>
      </c>
      <c r="L112">
        <f>F112*'GS&gt;50 OLS'!$B$7</f>
        <v>5512040.0501311552</v>
      </c>
      <c r="M112">
        <f>G112*'GS&gt;50 OLS'!$B$8</f>
        <v>0</v>
      </c>
      <c r="N112">
        <f>H112*'GS&gt;50 OLS'!$B$9</f>
        <v>13298901.567128634</v>
      </c>
      <c r="O112" s="32">
        <f t="shared" si="7"/>
        <v>33335166.290965699</v>
      </c>
      <c r="P112" s="33">
        <f t="shared" si="8"/>
        <v>-638063.22443624586</v>
      </c>
      <c r="Q112" s="54">
        <f t="shared" si="9"/>
        <v>1.8781353246001428E-2</v>
      </c>
    </row>
    <row r="113" spans="1:17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Data'!N113</f>
        <v>30862224.837475609</v>
      </c>
      <c r="E113">
        <f>'Monthly Data'!BH113</f>
        <v>112</v>
      </c>
      <c r="F113">
        <f>'Monthly Data'!AS113</f>
        <v>351.3</v>
      </c>
      <c r="G113">
        <f>'Monthly Data'!AP113</f>
        <v>0</v>
      </c>
      <c r="H113">
        <f>'Monthly Data'!CA113</f>
        <v>30</v>
      </c>
      <c r="J113">
        <f>'GS&gt;50 OLS'!$B$5</f>
        <v>16105322.002064399</v>
      </c>
      <c r="K113">
        <f>E113*'GS&gt;50 OLS'!$B$6</f>
        <v>-1595341.4484337904</v>
      </c>
      <c r="L113">
        <f>F113*'GS&gt;50 OLS'!$B$7</f>
        <v>4102499.3000234631</v>
      </c>
      <c r="M113">
        <f>G113*'GS&gt;50 OLS'!$B$8</f>
        <v>0</v>
      </c>
      <c r="N113">
        <f>H113*'GS&gt;50 OLS'!$B$9</f>
        <v>12869904.742382549</v>
      </c>
      <c r="O113" s="32">
        <f t="shared" si="7"/>
        <v>31482384.59603662</v>
      </c>
      <c r="P113" s="33">
        <f t="shared" si="8"/>
        <v>620159.7585610114</v>
      </c>
      <c r="Q113" s="54">
        <f t="shared" si="9"/>
        <v>2.0094460520161828E-2</v>
      </c>
    </row>
    <row r="114" spans="1:17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Data'!N114</f>
        <v>29529373.402917527</v>
      </c>
      <c r="E114">
        <f>'Monthly Data'!BH114</f>
        <v>113</v>
      </c>
      <c r="F114">
        <f>'Monthly Data'!AS114</f>
        <v>25.099999999999994</v>
      </c>
      <c r="G114">
        <f>'Monthly Data'!AP114</f>
        <v>33.599999999999994</v>
      </c>
      <c r="H114">
        <f>'Monthly Data'!CA114</f>
        <v>31</v>
      </c>
      <c r="J114">
        <f>'GS&gt;50 OLS'!$B$5</f>
        <v>16105322.002064399</v>
      </c>
      <c r="K114">
        <f>E114*'GS&gt;50 OLS'!$B$6</f>
        <v>-1609585.5685090921</v>
      </c>
      <c r="L114">
        <f>F114*'GS&gt;50 OLS'!$B$7</f>
        <v>293119.07893705921</v>
      </c>
      <c r="M114">
        <f>G114*'GS&gt;50 OLS'!$B$8</f>
        <v>672370.95713420294</v>
      </c>
      <c r="N114">
        <f>H114*'GS&gt;50 OLS'!$B$9</f>
        <v>13298901.567128634</v>
      </c>
      <c r="O114" s="32">
        <f t="shared" si="7"/>
        <v>28760128.036755204</v>
      </c>
      <c r="P114" s="33">
        <f t="shared" si="8"/>
        <v>-769245.36616232246</v>
      </c>
      <c r="Q114" s="54">
        <f t="shared" si="9"/>
        <v>2.6050175723888552E-2</v>
      </c>
    </row>
    <row r="115" spans="1:17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Data'!N115</f>
        <v>29268721.814592641</v>
      </c>
      <c r="E115">
        <f>'Monthly Data'!BH115</f>
        <v>114</v>
      </c>
      <c r="F115">
        <f>'Monthly Data'!AS115</f>
        <v>2.0999999999999996</v>
      </c>
      <c r="G115">
        <f>'Monthly Data'!AP115</f>
        <v>49.3</v>
      </c>
      <c r="H115">
        <f>'Monthly Data'!CA115</f>
        <v>30</v>
      </c>
      <c r="J115">
        <f>'GS&gt;50 OLS'!$B$5</f>
        <v>16105322.002064399</v>
      </c>
      <c r="K115">
        <f>E115*'GS&gt;50 OLS'!$B$6</f>
        <v>-1623829.6885843938</v>
      </c>
      <c r="L115">
        <f>F115*'GS&gt;50 OLS'!$B$7</f>
        <v>24523.907002702166</v>
      </c>
      <c r="M115">
        <f>G115*'GS&gt;50 OLS'!$B$8</f>
        <v>986544.29127131565</v>
      </c>
      <c r="N115">
        <f>H115*'GS&gt;50 OLS'!$B$9</f>
        <v>12869904.742382549</v>
      </c>
      <c r="O115" s="32">
        <f t="shared" si="7"/>
        <v>28362465.25413657</v>
      </c>
      <c r="P115" s="33">
        <f t="shared" si="8"/>
        <v>-906256.56045607105</v>
      </c>
      <c r="Q115" s="54">
        <f t="shared" si="9"/>
        <v>3.0963311831548261E-2</v>
      </c>
    </row>
    <row r="116" spans="1:17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Data'!N116</f>
        <v>31853620.037809931</v>
      </c>
      <c r="E116">
        <f>'Monthly Data'!BH116</f>
        <v>115</v>
      </c>
      <c r="F116">
        <f>'Monthly Data'!AS116</f>
        <v>0</v>
      </c>
      <c r="G116">
        <f>'Monthly Data'!AP116</f>
        <v>154.6</v>
      </c>
      <c r="H116">
        <f>'Monthly Data'!CA116</f>
        <v>31</v>
      </c>
      <c r="J116">
        <f>'GS&gt;50 OLS'!$B$5</f>
        <v>16105322.002064399</v>
      </c>
      <c r="K116">
        <f>E116*'GS&gt;50 OLS'!$B$6</f>
        <v>-1638073.8086596956</v>
      </c>
      <c r="L116">
        <f>F116*'GS&gt;50 OLS'!$B$7</f>
        <v>0</v>
      </c>
      <c r="M116">
        <f>G116*'GS&gt;50 OLS'!$B$8</f>
        <v>3093706.8444329696</v>
      </c>
      <c r="N116">
        <f>H116*'GS&gt;50 OLS'!$B$9</f>
        <v>13298901.567128634</v>
      </c>
      <c r="O116" s="32">
        <f t="shared" si="7"/>
        <v>30859856.604966305</v>
      </c>
      <c r="P116" s="33">
        <f t="shared" si="8"/>
        <v>-993763.43284362555</v>
      </c>
      <c r="Q116" s="54">
        <f t="shared" si="9"/>
        <v>3.1197817757103848E-2</v>
      </c>
    </row>
    <row r="117" spans="1:17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Data'!N117</f>
        <v>31314785.320424754</v>
      </c>
      <c r="E117">
        <f>'Monthly Data'!BH117</f>
        <v>116</v>
      </c>
      <c r="F117">
        <f>'Monthly Data'!AS117</f>
        <v>0</v>
      </c>
      <c r="G117">
        <f>'Monthly Data'!AP117</f>
        <v>115.20000000000003</v>
      </c>
      <c r="H117">
        <f>'Monthly Data'!CA117</f>
        <v>31</v>
      </c>
      <c r="J117">
        <f>'GS&gt;50 OLS'!$B$5</f>
        <v>16105322.002064399</v>
      </c>
      <c r="K117">
        <f>E117*'GS&gt;50 OLS'!$B$6</f>
        <v>-1652317.9287349973</v>
      </c>
      <c r="L117">
        <f>F117*'GS&gt;50 OLS'!$B$7</f>
        <v>0</v>
      </c>
      <c r="M117">
        <f>G117*'GS&gt;50 OLS'!$B$8</f>
        <v>2305271.8530315538</v>
      </c>
      <c r="N117">
        <f>H117*'GS&gt;50 OLS'!$B$9</f>
        <v>13298901.567128634</v>
      </c>
      <c r="O117" s="32">
        <f t="shared" si="7"/>
        <v>30057177.49348959</v>
      </c>
      <c r="P117" s="33">
        <f t="shared" si="8"/>
        <v>-1257607.8269351646</v>
      </c>
      <c r="Q117" s="54">
        <f t="shared" si="9"/>
        <v>4.0160193150514834E-2</v>
      </c>
    </row>
    <row r="118" spans="1:17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Data'!N118</f>
        <v>28978111.571966194</v>
      </c>
      <c r="E118">
        <f>'Monthly Data'!BH118</f>
        <v>117</v>
      </c>
      <c r="F118">
        <f>'Monthly Data'!AS118</f>
        <v>19.599999999999998</v>
      </c>
      <c r="G118">
        <f>'Monthly Data'!AP118</f>
        <v>45.199999999999996</v>
      </c>
      <c r="H118">
        <f>'Monthly Data'!CA118</f>
        <v>30</v>
      </c>
      <c r="J118">
        <f>'GS&gt;50 OLS'!$B$5</f>
        <v>16105322.002064399</v>
      </c>
      <c r="K118">
        <f>E118*'GS&gt;50 OLS'!$B$6</f>
        <v>-1666562.048810299</v>
      </c>
      <c r="L118">
        <f>F118*'GS&gt;50 OLS'!$B$7</f>
        <v>228889.79869188688</v>
      </c>
      <c r="M118">
        <f>G118*'GS&gt;50 OLS'!$B$8</f>
        <v>904499.02566863014</v>
      </c>
      <c r="N118">
        <f>H118*'GS&gt;50 OLS'!$B$9</f>
        <v>12869904.742382549</v>
      </c>
      <c r="O118" s="32">
        <f t="shared" si="7"/>
        <v>28442053.519997165</v>
      </c>
      <c r="P118" s="33">
        <f t="shared" si="8"/>
        <v>-536058.05196902901</v>
      </c>
      <c r="Q118" s="54">
        <f t="shared" si="9"/>
        <v>1.8498722756234352E-2</v>
      </c>
    </row>
    <row r="119" spans="1:17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Data'!N119</f>
        <v>30655162.904878158</v>
      </c>
      <c r="E119">
        <f>'Monthly Data'!BH119</f>
        <v>118</v>
      </c>
      <c r="F119">
        <f>'Monthly Data'!AS119</f>
        <v>197.70000000000002</v>
      </c>
      <c r="G119">
        <f>'Monthly Data'!AP119</f>
        <v>0</v>
      </c>
      <c r="H119">
        <f>'Monthly Data'!CA119</f>
        <v>31</v>
      </c>
      <c r="J119">
        <f>'GS&gt;50 OLS'!$B$5</f>
        <v>16105322.002064399</v>
      </c>
      <c r="K119">
        <f>E119*'GS&gt;50 OLS'!$B$6</f>
        <v>-1680806.1688856005</v>
      </c>
      <c r="L119">
        <f>F119*'GS&gt;50 OLS'!$B$7</f>
        <v>2308750.6735401046</v>
      </c>
      <c r="M119">
        <f>G119*'GS&gt;50 OLS'!$B$8</f>
        <v>0</v>
      </c>
      <c r="N119">
        <f>H119*'GS&gt;50 OLS'!$B$9</f>
        <v>13298901.567128634</v>
      </c>
      <c r="O119" s="32">
        <f t="shared" si="7"/>
        <v>30032168.07384754</v>
      </c>
      <c r="P119" s="33">
        <f t="shared" si="8"/>
        <v>-622994.8310306184</v>
      </c>
      <c r="Q119" s="54">
        <f t="shared" si="9"/>
        <v>2.0322672333001408E-2</v>
      </c>
    </row>
    <row r="120" spans="1:17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Data'!N120</f>
        <v>32722734.947002295</v>
      </c>
      <c r="E120">
        <f>'Monthly Data'!BH120</f>
        <v>119</v>
      </c>
      <c r="F120">
        <f>'Monthly Data'!AS120</f>
        <v>447</v>
      </c>
      <c r="G120">
        <f>'Monthly Data'!AP120</f>
        <v>0</v>
      </c>
      <c r="H120">
        <f>'Monthly Data'!CA120</f>
        <v>30</v>
      </c>
      <c r="J120">
        <f>'GS&gt;50 OLS'!$B$5</f>
        <v>16105322.002064399</v>
      </c>
      <c r="K120">
        <f>E120*'GS&gt;50 OLS'!$B$6</f>
        <v>-1695050.2889609023</v>
      </c>
      <c r="L120">
        <f>F120*'GS&gt;50 OLS'!$B$7</f>
        <v>5220088.7762894621</v>
      </c>
      <c r="M120">
        <f>G120*'GS&gt;50 OLS'!$B$8</f>
        <v>0</v>
      </c>
      <c r="N120">
        <f>H120*'GS&gt;50 OLS'!$B$9</f>
        <v>12869904.742382549</v>
      </c>
      <c r="O120" s="32">
        <f t="shared" si="7"/>
        <v>32500265.231775507</v>
      </c>
      <c r="P120" s="33">
        <f t="shared" si="8"/>
        <v>-222469.71522678807</v>
      </c>
      <c r="Q120" s="54">
        <f t="shared" si="9"/>
        <v>6.7986284027633931E-3</v>
      </c>
    </row>
    <row r="121" spans="1:17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Data'!N121</f>
        <v>34479649.859997876</v>
      </c>
      <c r="E121">
        <f>'Monthly Data'!BH121</f>
        <v>120</v>
      </c>
      <c r="F121">
        <f>'Monthly Data'!AS121</f>
        <v>560.79999999999995</v>
      </c>
      <c r="G121">
        <f>'Monthly Data'!AP121</f>
        <v>0</v>
      </c>
      <c r="H121">
        <f>'Monthly Data'!CA121</f>
        <v>31</v>
      </c>
      <c r="J121">
        <f>'GS&gt;50 OLS'!$B$5</f>
        <v>16105322.002064399</v>
      </c>
      <c r="K121">
        <f>E121*'GS&gt;50 OLS'!$B$6</f>
        <v>-1709294.409036204</v>
      </c>
      <c r="L121">
        <f>F121*'GS&gt;50 OLS'!$B$7</f>
        <v>6549050.9748168457</v>
      </c>
      <c r="M121">
        <f>G121*'GS&gt;50 OLS'!$B$8</f>
        <v>0</v>
      </c>
      <c r="N121">
        <f>H121*'GS&gt;50 OLS'!$B$9</f>
        <v>13298901.567128634</v>
      </c>
      <c r="O121" s="32">
        <f t="shared" si="7"/>
        <v>34243980.134973675</v>
      </c>
      <c r="P121" s="33">
        <f t="shared" si="8"/>
        <v>-235669.72502420098</v>
      </c>
      <c r="Q121" s="54">
        <f t="shared" si="9"/>
        <v>6.8350382321491331E-3</v>
      </c>
    </row>
    <row r="122" spans="1:17" s="210" customFormat="1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Data'!N122</f>
        <v>36706038.751174547</v>
      </c>
      <c r="E122" s="210">
        <f>'Monthly Data'!BH122</f>
        <v>121</v>
      </c>
      <c r="F122" s="210">
        <f>'Monthly Data'!AS122</f>
        <v>813.99999999999977</v>
      </c>
      <c r="G122" s="210">
        <f>'Monthly Data'!AP122</f>
        <v>0</v>
      </c>
      <c r="H122" s="210">
        <f>'Monthly Data'!CA122</f>
        <v>31</v>
      </c>
      <c r="J122" s="210">
        <f>'GS&gt;50 OLS'!$B$5</f>
        <v>16105322.002064399</v>
      </c>
      <c r="K122" s="210">
        <f>E122*'GS&gt;50 OLS'!$B$6</f>
        <v>-1723538.5291115057</v>
      </c>
      <c r="L122" s="210">
        <f>F122*'GS&gt;50 OLS'!$B$7</f>
        <v>9505933.476285506</v>
      </c>
      <c r="M122" s="210">
        <f>G122*'GS&gt;50 OLS'!$B$8</f>
        <v>0</v>
      </c>
      <c r="N122" s="210">
        <f>H122*'GS&gt;50 OLS'!$B$9</f>
        <v>13298901.567128634</v>
      </c>
      <c r="O122" s="32">
        <f t="shared" ref="O122:O133" si="10">SUM(J122:N122)</f>
        <v>37186618.516367033</v>
      </c>
      <c r="P122" s="33">
        <f t="shared" ref="P122:P133" si="11">O122-D122</f>
        <v>480579.76519248635</v>
      </c>
      <c r="Q122" s="54">
        <f t="shared" ref="Q122:Q133" si="12">ABS(P122/D122)</f>
        <v>1.3092662176114234E-2</v>
      </c>
    </row>
    <row r="123" spans="1:17" s="210" customFormat="1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Data'!N123</f>
        <v>32887320.781174548</v>
      </c>
      <c r="E123" s="210">
        <f>'Monthly Data'!BH123</f>
        <v>122</v>
      </c>
      <c r="F123" s="210">
        <f>'Monthly Data'!AS123</f>
        <v>622.89999999999986</v>
      </c>
      <c r="G123" s="210">
        <f>'Monthly Data'!AP123</f>
        <v>0</v>
      </c>
      <c r="H123" s="210">
        <f>'Monthly Data'!CA123</f>
        <v>28</v>
      </c>
      <c r="J123" s="210">
        <f>'GS&gt;50 OLS'!$B$5</f>
        <v>16105322.002064399</v>
      </c>
      <c r="K123" s="210">
        <f>E123*'GS&gt;50 OLS'!$B$6</f>
        <v>-1737782.6491868075</v>
      </c>
      <c r="L123" s="210">
        <f>F123*'GS&gt;50 OLS'!$B$7</f>
        <v>7274257.9390396085</v>
      </c>
      <c r="M123" s="210">
        <f>G123*'GS&gt;50 OLS'!$B$8</f>
        <v>0</v>
      </c>
      <c r="N123" s="210">
        <f>H123*'GS&gt;50 OLS'!$B$9</f>
        <v>12011911.09289038</v>
      </c>
      <c r="O123" s="32">
        <f t="shared" si="10"/>
        <v>33653708.384807579</v>
      </c>
      <c r="P123" s="33">
        <f t="shared" si="11"/>
        <v>766387.60363303125</v>
      </c>
      <c r="Q123" s="54">
        <f t="shared" si="12"/>
        <v>2.3303436869558828E-2</v>
      </c>
    </row>
    <row r="124" spans="1:17" s="210" customFormat="1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Data'!N124</f>
        <v>33737657.971174546</v>
      </c>
      <c r="E124" s="210">
        <f>'Monthly Data'!BH124</f>
        <v>123</v>
      </c>
      <c r="F124" s="210">
        <f>'Monthly Data'!AS124</f>
        <v>510.19999999999987</v>
      </c>
      <c r="G124" s="210">
        <f>'Monthly Data'!AP124</f>
        <v>0</v>
      </c>
      <c r="H124" s="210">
        <f>'Monthly Data'!CA124</f>
        <v>31</v>
      </c>
      <c r="J124" s="210">
        <f>'GS&gt;50 OLS'!$B$5</f>
        <v>16105322.002064399</v>
      </c>
      <c r="K124" s="210">
        <f>E124*'GS&gt;50 OLS'!$B$6</f>
        <v>-1752026.7692621092</v>
      </c>
      <c r="L124" s="210">
        <f>F124*'GS&gt;50 OLS'!$B$7</f>
        <v>5958141.5965612587</v>
      </c>
      <c r="M124" s="210">
        <f>G124*'GS&gt;50 OLS'!$B$8</f>
        <v>0</v>
      </c>
      <c r="N124" s="210">
        <f>H124*'GS&gt;50 OLS'!$B$9</f>
        <v>13298901.567128634</v>
      </c>
      <c r="O124" s="32">
        <f t="shared" si="10"/>
        <v>33610338.396492183</v>
      </c>
      <c r="P124" s="33">
        <f t="shared" si="11"/>
        <v>-127319.57468236238</v>
      </c>
      <c r="Q124" s="54">
        <f t="shared" si="12"/>
        <v>3.7738118867392699E-3</v>
      </c>
    </row>
    <row r="125" spans="1:17" s="210" customFormat="1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Data'!N125</f>
        <v>29541292.711174551</v>
      </c>
      <c r="E125" s="210">
        <f>'Monthly Data'!BH125</f>
        <v>124</v>
      </c>
      <c r="F125" s="210">
        <f>'Monthly Data'!AS125</f>
        <v>247.79999999999998</v>
      </c>
      <c r="G125" s="210">
        <f>'Monthly Data'!AP125</f>
        <v>0</v>
      </c>
      <c r="H125" s="210">
        <f>'Monthly Data'!CA125</f>
        <v>30</v>
      </c>
      <c r="J125" s="210">
        <f>'GS&gt;50 OLS'!$B$5</f>
        <v>16105322.002064399</v>
      </c>
      <c r="K125" s="210">
        <f>E125*'GS&gt;50 OLS'!$B$6</f>
        <v>-1766270.8893374109</v>
      </c>
      <c r="L125" s="210">
        <f>F125*'GS&gt;50 OLS'!$B$7</f>
        <v>2893821.026318856</v>
      </c>
      <c r="M125" s="210">
        <f>G125*'GS&gt;50 OLS'!$B$8</f>
        <v>0</v>
      </c>
      <c r="N125" s="210">
        <f>H125*'GS&gt;50 OLS'!$B$9</f>
        <v>12869904.742382549</v>
      </c>
      <c r="O125" s="32">
        <f t="shared" si="10"/>
        <v>30102776.881428394</v>
      </c>
      <c r="P125" s="33">
        <f t="shared" si="11"/>
        <v>561484.17025384307</v>
      </c>
      <c r="Q125" s="54">
        <f t="shared" si="12"/>
        <v>1.9006756939971389E-2</v>
      </c>
    </row>
    <row r="126" spans="1:17" s="210" customFormat="1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Data'!N126</f>
        <v>28323954.351174548</v>
      </c>
      <c r="E126" s="210">
        <f>'Monthly Data'!BH126</f>
        <v>125</v>
      </c>
      <c r="F126" s="210">
        <f>'Monthly Data'!AS126</f>
        <v>68.099999999999994</v>
      </c>
      <c r="G126" s="210">
        <f>'Monthly Data'!AP126</f>
        <v>0</v>
      </c>
      <c r="H126" s="210">
        <f>'Monthly Data'!CA126</f>
        <v>31</v>
      </c>
      <c r="J126" s="210">
        <f>'GS&gt;50 OLS'!$B$5</f>
        <v>16105322.002064399</v>
      </c>
      <c r="K126" s="210">
        <f>E126*'GS&gt;50 OLS'!$B$6</f>
        <v>-1780515.0094127124</v>
      </c>
      <c r="L126" s="210">
        <f>F126*'GS&gt;50 OLS'!$B$7</f>
        <v>795275.26994477026</v>
      </c>
      <c r="M126" s="210">
        <f>G126*'GS&gt;50 OLS'!$B$8</f>
        <v>0</v>
      </c>
      <c r="N126" s="210">
        <f>H126*'GS&gt;50 OLS'!$B$9</f>
        <v>13298901.567128634</v>
      </c>
      <c r="O126" s="32">
        <f t="shared" si="10"/>
        <v>28418983.82972509</v>
      </c>
      <c r="P126" s="33">
        <f t="shared" si="11"/>
        <v>95029.478550542146</v>
      </c>
      <c r="Q126" s="54">
        <f t="shared" si="12"/>
        <v>3.3550922082530975E-3</v>
      </c>
    </row>
    <row r="127" spans="1:17" s="210" customFormat="1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Data'!N127</f>
        <v>27827787.471174549</v>
      </c>
      <c r="E127" s="210">
        <f>'Monthly Data'!BH127</f>
        <v>126</v>
      </c>
      <c r="F127" s="210">
        <f>'Monthly Data'!AS127</f>
        <v>3.5999999999999988</v>
      </c>
      <c r="G127" s="210">
        <f>'Monthly Data'!AP127</f>
        <v>34.799999999999997</v>
      </c>
      <c r="H127" s="210">
        <f>'Monthly Data'!CA127</f>
        <v>30</v>
      </c>
      <c r="J127" s="210">
        <f>'GS&gt;50 OLS'!$B$5</f>
        <v>16105322.002064399</v>
      </c>
      <c r="K127" s="210">
        <f>E127*'GS&gt;50 OLS'!$B$6</f>
        <v>-1794759.1294880142</v>
      </c>
      <c r="L127" s="210">
        <f>F127*'GS&gt;50 OLS'!$B$7</f>
        <v>42040.983433203706</v>
      </c>
      <c r="M127" s="210">
        <f>G127*'GS&gt;50 OLS'!$B$8</f>
        <v>696384.20560328162</v>
      </c>
      <c r="N127" s="210">
        <f>H127*'GS&gt;50 OLS'!$B$9</f>
        <v>12869904.742382549</v>
      </c>
      <c r="O127" s="32">
        <f t="shared" si="10"/>
        <v>27918892.803995419</v>
      </c>
      <c r="P127" s="33">
        <f t="shared" si="11"/>
        <v>91105.332820869982</v>
      </c>
      <c r="Q127" s="54">
        <f t="shared" si="12"/>
        <v>3.2738978230030529E-3</v>
      </c>
    </row>
    <row r="128" spans="1:17" s="210" customFormat="1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Data'!N128</f>
        <v>30631420.801174551</v>
      </c>
      <c r="E128" s="210">
        <f>'Monthly Data'!BH128</f>
        <v>127</v>
      </c>
      <c r="F128" s="210">
        <f>'Monthly Data'!AS128</f>
        <v>0</v>
      </c>
      <c r="G128" s="210">
        <f>'Monthly Data'!AP128</f>
        <v>132.69999999999999</v>
      </c>
      <c r="H128" s="210">
        <f>'Monthly Data'!CA128</f>
        <v>31</v>
      </c>
      <c r="J128" s="210">
        <f>'GS&gt;50 OLS'!$B$5</f>
        <v>16105322.002064399</v>
      </c>
      <c r="K128" s="210">
        <f>E128*'GS&gt;50 OLS'!$B$6</f>
        <v>-1809003.2495633159</v>
      </c>
      <c r="L128" s="210">
        <f>F128*'GS&gt;50 OLS'!$B$7</f>
        <v>0</v>
      </c>
      <c r="M128" s="210">
        <f>G128*'GS&gt;50 OLS'!$B$8</f>
        <v>2655465.0598722836</v>
      </c>
      <c r="N128" s="210">
        <f>H128*'GS&gt;50 OLS'!$B$9</f>
        <v>13298901.567128634</v>
      </c>
      <c r="O128" s="32">
        <f t="shared" si="10"/>
        <v>30250685.379501998</v>
      </c>
      <c r="P128" s="33">
        <f t="shared" si="11"/>
        <v>-380735.42167255282</v>
      </c>
      <c r="Q128" s="54">
        <f t="shared" si="12"/>
        <v>1.2429571065079477E-2</v>
      </c>
    </row>
    <row r="129" spans="1:21" s="210" customFormat="1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Data'!N129</f>
        <v>29526435.941174548</v>
      </c>
      <c r="E129" s="210">
        <f>'Monthly Data'!BH129</f>
        <v>128</v>
      </c>
      <c r="F129" s="210">
        <f>'Monthly Data'!AS129</f>
        <v>0</v>
      </c>
      <c r="G129" s="210">
        <f>'Monthly Data'!AP129</f>
        <v>62</v>
      </c>
      <c r="H129" s="210">
        <f>'Monthly Data'!CA129</f>
        <v>31</v>
      </c>
      <c r="J129" s="210">
        <f>'GS&gt;50 OLS'!$B$5</f>
        <v>16105322.002064399</v>
      </c>
      <c r="K129" s="210">
        <f>E129*'GS&gt;50 OLS'!$B$6</f>
        <v>-1823247.3696386176</v>
      </c>
      <c r="L129" s="210">
        <f>F129*'GS&gt;50 OLS'!$B$7</f>
        <v>0</v>
      </c>
      <c r="M129" s="210">
        <f>G129*'GS&gt;50 OLS'!$B$8</f>
        <v>1240684.5042357317</v>
      </c>
      <c r="N129" s="210">
        <f>H129*'GS&gt;50 OLS'!$B$9</f>
        <v>13298901.567128634</v>
      </c>
      <c r="O129" s="32">
        <f t="shared" si="10"/>
        <v>28821660.703790147</v>
      </c>
      <c r="P129" s="33">
        <f t="shared" si="11"/>
        <v>-704775.23738440126</v>
      </c>
      <c r="Q129" s="54">
        <f t="shared" si="12"/>
        <v>2.3869295934955487E-2</v>
      </c>
    </row>
    <row r="130" spans="1:21" s="210" customFormat="1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Data'!N130</f>
        <v>27527505.901174549</v>
      </c>
      <c r="E130" s="210">
        <f>'Monthly Data'!BH130</f>
        <v>129</v>
      </c>
      <c r="F130" s="210">
        <f>'Monthly Data'!AS130</f>
        <v>5.2000000000000011</v>
      </c>
      <c r="G130" s="210">
        <f>'Monthly Data'!AP130</f>
        <v>11.400000000000002</v>
      </c>
      <c r="H130" s="210">
        <f>'Monthly Data'!CA130</f>
        <v>30</v>
      </c>
      <c r="J130" s="210">
        <f>'GS&gt;50 OLS'!$B$5</f>
        <v>16105322.002064399</v>
      </c>
      <c r="K130" s="210">
        <f>E130*'GS&gt;50 OLS'!$B$6</f>
        <v>-1837491.4897139193</v>
      </c>
      <c r="L130" s="210">
        <f>F130*'GS&gt;50 OLS'!$B$7</f>
        <v>60725.864959072052</v>
      </c>
      <c r="M130" s="210">
        <f>G130*'GS&gt;50 OLS'!$B$8</f>
        <v>228125.86045624749</v>
      </c>
      <c r="N130" s="210">
        <f>H130*'GS&gt;50 OLS'!$B$9</f>
        <v>12869904.742382549</v>
      </c>
      <c r="O130" s="32">
        <f t="shared" si="10"/>
        <v>27426586.980148349</v>
      </c>
      <c r="P130" s="33">
        <f t="shared" si="11"/>
        <v>-100918.92102620006</v>
      </c>
      <c r="Q130" s="54">
        <f t="shared" si="12"/>
        <v>3.666112047655361E-3</v>
      </c>
    </row>
    <row r="131" spans="1:21" s="210" customFormat="1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Data'!N131</f>
        <v>29365914.911174551</v>
      </c>
      <c r="E131" s="210">
        <f>'Monthly Data'!BH131</f>
        <v>130</v>
      </c>
      <c r="F131" s="210">
        <f>'Monthly Data'!AS131</f>
        <v>122.69999999999997</v>
      </c>
      <c r="G131" s="210">
        <f>'Monthly Data'!AP131</f>
        <v>0</v>
      </c>
      <c r="H131" s="210">
        <f>'Monthly Data'!CA131</f>
        <v>31</v>
      </c>
      <c r="J131" s="210">
        <f>'GS&gt;50 OLS'!$B$5</f>
        <v>16105322.002064399</v>
      </c>
      <c r="K131" s="210">
        <f>E131*'GS&gt;50 OLS'!$B$6</f>
        <v>-1851735.6097892211</v>
      </c>
      <c r="L131" s="210">
        <f>F131*'GS&gt;50 OLS'!$B$7</f>
        <v>1432896.8520150264</v>
      </c>
      <c r="M131" s="210">
        <f>G131*'GS&gt;50 OLS'!$B$8</f>
        <v>0</v>
      </c>
      <c r="N131" s="210">
        <f>H131*'GS&gt;50 OLS'!$B$9</f>
        <v>13298901.567128634</v>
      </c>
      <c r="O131" s="32">
        <f t="shared" si="10"/>
        <v>28985384.811418839</v>
      </c>
      <c r="P131" s="33">
        <f t="shared" si="11"/>
        <v>-380530.09975571185</v>
      </c>
      <c r="Q131" s="54">
        <f t="shared" si="12"/>
        <v>1.295822387644764E-2</v>
      </c>
    </row>
    <row r="132" spans="1:21" s="210" customFormat="1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Data'!N132</f>
        <v>32110031.031174548</v>
      </c>
      <c r="E132" s="210">
        <f>'Monthly Data'!BH132</f>
        <v>131</v>
      </c>
      <c r="F132" s="210">
        <f>'Monthly Data'!AS132</f>
        <v>440.00000000000011</v>
      </c>
      <c r="G132" s="210">
        <f>'Monthly Data'!AP132</f>
        <v>0</v>
      </c>
      <c r="H132" s="210">
        <f>'Monthly Data'!CA132</f>
        <v>30</v>
      </c>
      <c r="J132" s="210">
        <f>'GS&gt;50 OLS'!$B$5</f>
        <v>16105322.002064399</v>
      </c>
      <c r="K132" s="210">
        <f>E132*'GS&gt;50 OLS'!$B$6</f>
        <v>-1865979.7298645228</v>
      </c>
      <c r="L132" s="210">
        <f>F132*'GS&gt;50 OLS'!$B$7</f>
        <v>5138342.4196137898</v>
      </c>
      <c r="M132" s="210">
        <f>G132*'GS&gt;50 OLS'!$B$8</f>
        <v>0</v>
      </c>
      <c r="N132" s="210">
        <f>H132*'GS&gt;50 OLS'!$B$9</f>
        <v>12869904.742382549</v>
      </c>
      <c r="O132" s="32">
        <f t="shared" si="10"/>
        <v>32247589.434196215</v>
      </c>
      <c r="P132" s="33">
        <f t="shared" si="11"/>
        <v>137558.40302166715</v>
      </c>
      <c r="Q132" s="54">
        <f t="shared" si="12"/>
        <v>4.2839697939910529E-3</v>
      </c>
    </row>
    <row r="133" spans="1:21" s="210" customFormat="1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Data'!N133</f>
        <v>34227874.071174547</v>
      </c>
      <c r="E133" s="210">
        <f>'Monthly Data'!BH133</f>
        <v>132</v>
      </c>
      <c r="F133" s="210">
        <f>'Monthly Data'!AS133</f>
        <v>559.70000000000005</v>
      </c>
      <c r="G133" s="210">
        <f>'Monthly Data'!AP133</f>
        <v>0</v>
      </c>
      <c r="H133" s="210">
        <f>'Monthly Data'!CA133</f>
        <v>31</v>
      </c>
      <c r="J133" s="210">
        <f>'GS&gt;50 OLS'!$B$5</f>
        <v>16105322.002064399</v>
      </c>
      <c r="K133" s="210">
        <f>E133*'GS&gt;50 OLS'!$B$6</f>
        <v>-1880223.8499398243</v>
      </c>
      <c r="L133" s="210">
        <f>F133*'GS&gt;50 OLS'!$B$7</f>
        <v>6536205.1187678119</v>
      </c>
      <c r="M133" s="210">
        <f>G133*'GS&gt;50 OLS'!$B$8</f>
        <v>0</v>
      </c>
      <c r="N133" s="210">
        <f>H133*'GS&gt;50 OLS'!$B$9</f>
        <v>13298901.567128634</v>
      </c>
      <c r="O133" s="32">
        <f t="shared" si="10"/>
        <v>34060204.838021018</v>
      </c>
      <c r="P133" s="33">
        <f t="shared" si="11"/>
        <v>-167669.23315352947</v>
      </c>
      <c r="Q133" s="54">
        <f t="shared" si="12"/>
        <v>4.8986166305530002E-3</v>
      </c>
    </row>
    <row r="134" spans="1:21" x14ac:dyDescent="0.2">
      <c r="Q134" s="57">
        <f>AVERAGE(Q2:Q133)</f>
        <v>2.6238290908005703E-2</v>
      </c>
    </row>
    <row r="136" spans="1:21" x14ac:dyDescent="0.2">
      <c r="R136">
        <v>1</v>
      </c>
      <c r="S136" s="32">
        <f t="shared" ref="S136:S147" si="13">SUMIF($B:$B,$R136,P:P)</f>
        <v>-312042.78873744607</v>
      </c>
      <c r="T136" s="55">
        <f t="shared" ref="T136:T147" si="14">SUMIF($B:$B,$R136,Q:Q)</f>
        <v>0.32926767994764039</v>
      </c>
      <c r="U136" s="52"/>
    </row>
    <row r="137" spans="1:21" x14ac:dyDescent="0.2">
      <c r="R137">
        <v>2</v>
      </c>
      <c r="S137" s="32">
        <f t="shared" si="13"/>
        <v>1187384.8165030777</v>
      </c>
      <c r="T137" s="55">
        <f t="shared" si="14"/>
        <v>0.37776175973522197</v>
      </c>
      <c r="U137" s="52"/>
    </row>
    <row r="138" spans="1:21" x14ac:dyDescent="0.2">
      <c r="R138">
        <v>3</v>
      </c>
      <c r="S138" s="32">
        <f t="shared" si="13"/>
        <v>-4419729.1652697437</v>
      </c>
      <c r="T138" s="55">
        <f t="shared" si="14"/>
        <v>0.17948222862276594</v>
      </c>
      <c r="U138" s="52"/>
    </row>
    <row r="139" spans="1:21" x14ac:dyDescent="0.2">
      <c r="R139">
        <v>4</v>
      </c>
      <c r="S139" s="32">
        <f t="shared" si="13"/>
        <v>-360668.15775541961</v>
      </c>
      <c r="T139" s="55">
        <f t="shared" si="14"/>
        <v>0.35208751154083368</v>
      </c>
      <c r="U139" s="52"/>
    </row>
    <row r="140" spans="1:21" x14ac:dyDescent="0.2">
      <c r="R140">
        <v>5</v>
      </c>
      <c r="S140" s="32">
        <f t="shared" si="13"/>
        <v>5635883.5134742931</v>
      </c>
      <c r="T140" s="55">
        <f t="shared" si="14"/>
        <v>0.33969008318479249</v>
      </c>
      <c r="U140" s="52"/>
    </row>
    <row r="141" spans="1:21" x14ac:dyDescent="0.2">
      <c r="R141">
        <v>6</v>
      </c>
      <c r="S141" s="32">
        <f t="shared" si="13"/>
        <v>3189466.3106519952</v>
      </c>
      <c r="T141" s="55">
        <f t="shared" si="14"/>
        <v>0.30362990918134047</v>
      </c>
      <c r="U141" s="52"/>
    </row>
    <row r="142" spans="1:21" x14ac:dyDescent="0.2">
      <c r="R142">
        <v>7</v>
      </c>
      <c r="S142" s="32">
        <f t="shared" si="13"/>
        <v>-913000.69254980981</v>
      </c>
      <c r="T142" s="55">
        <f t="shared" si="14"/>
        <v>0.28626563446039749</v>
      </c>
      <c r="U142" s="52"/>
    </row>
    <row r="143" spans="1:21" x14ac:dyDescent="0.2">
      <c r="R143">
        <v>8</v>
      </c>
      <c r="S143" s="32">
        <f t="shared" si="13"/>
        <v>-1985117.8277488127</v>
      </c>
      <c r="T143" s="55">
        <f t="shared" si="14"/>
        <v>0.23563291739409301</v>
      </c>
      <c r="U143" s="52"/>
    </row>
    <row r="144" spans="1:21" x14ac:dyDescent="0.2">
      <c r="R144">
        <v>9</v>
      </c>
      <c r="S144" s="32">
        <f t="shared" si="13"/>
        <v>-2860639.2705481797</v>
      </c>
      <c r="T144" s="55">
        <f t="shared" si="14"/>
        <v>0.19588588872030685</v>
      </c>
      <c r="U144" s="52"/>
    </row>
    <row r="145" spans="18:21" x14ac:dyDescent="0.2">
      <c r="R145">
        <v>10</v>
      </c>
      <c r="S145" s="32">
        <f t="shared" si="13"/>
        <v>2640165.3468364589</v>
      </c>
      <c r="T145" s="55">
        <f t="shared" si="14"/>
        <v>0.40299055060038114</v>
      </c>
      <c r="U145" s="52"/>
    </row>
    <row r="146" spans="18:21" x14ac:dyDescent="0.2">
      <c r="R146">
        <v>11</v>
      </c>
      <c r="S146" s="32">
        <f t="shared" si="13"/>
        <v>-2076659.2045778148</v>
      </c>
      <c r="T146" s="55">
        <f t="shared" si="14"/>
        <v>0.23046563223797109</v>
      </c>
      <c r="U146" s="52"/>
    </row>
    <row r="147" spans="18:21" x14ac:dyDescent="0.2">
      <c r="R147">
        <v>12</v>
      </c>
      <c r="S147" s="32">
        <f t="shared" si="13"/>
        <v>274957.11972564831</v>
      </c>
      <c r="T147" s="55">
        <f t="shared" si="14"/>
        <v>0.23029460423100556</v>
      </c>
      <c r="U147" s="52"/>
    </row>
    <row r="148" spans="18:21" x14ac:dyDescent="0.2">
      <c r="S148" s="32"/>
      <c r="T148" s="55"/>
    </row>
    <row r="149" spans="18:21" x14ac:dyDescent="0.2">
      <c r="R149">
        <v>2009</v>
      </c>
      <c r="S149" s="32">
        <f t="shared" ref="S149:S159" si="15">SUMIF($C:$C,$R149,P:P)</f>
        <v>-3086176.1053525582</v>
      </c>
      <c r="T149" s="56">
        <f t="shared" ref="T149:T159" si="16">SUMIF($C:$C,$R149,Q:Q)</f>
        <v>0.71133186864764086</v>
      </c>
    </row>
    <row r="150" spans="18:21" x14ac:dyDescent="0.2">
      <c r="R150">
        <v>2010</v>
      </c>
      <c r="S150" s="32">
        <f t="shared" si="15"/>
        <v>-1676765.0514831878</v>
      </c>
      <c r="T150" s="56">
        <f t="shared" si="16"/>
        <v>0.4137201981881965</v>
      </c>
    </row>
    <row r="151" spans="18:21" x14ac:dyDescent="0.2">
      <c r="R151">
        <v>2011</v>
      </c>
      <c r="S151" s="32">
        <f t="shared" si="15"/>
        <v>-445952.52791769803</v>
      </c>
      <c r="T151" s="56">
        <f t="shared" si="16"/>
        <v>0.34728239042674625</v>
      </c>
    </row>
    <row r="152" spans="18:21" x14ac:dyDescent="0.2">
      <c r="R152">
        <v>2012</v>
      </c>
      <c r="S152" s="32">
        <f t="shared" si="15"/>
        <v>2442877.7757128812</v>
      </c>
      <c r="T152" s="56">
        <f t="shared" si="16"/>
        <v>0.20041530864399523</v>
      </c>
    </row>
    <row r="153" spans="18:21" x14ac:dyDescent="0.2">
      <c r="R153">
        <v>2013</v>
      </c>
      <c r="S153" s="32">
        <f t="shared" si="15"/>
        <v>4767320.171789363</v>
      </c>
      <c r="T153" s="56">
        <f t="shared" si="16"/>
        <v>0.29578200153546952</v>
      </c>
    </row>
    <row r="154" spans="18:21" x14ac:dyDescent="0.2">
      <c r="R154">
        <v>2014</v>
      </c>
      <c r="S154" s="32">
        <f t="shared" si="15"/>
        <v>-4157874.8500179797</v>
      </c>
      <c r="T154" s="56">
        <f t="shared" si="16"/>
        <v>0.2574235402624811</v>
      </c>
    </row>
    <row r="155" spans="18:21" x14ac:dyDescent="0.2">
      <c r="R155">
        <v>2015</v>
      </c>
      <c r="S155" s="32">
        <f t="shared" si="15"/>
        <v>2630983.9736401513</v>
      </c>
      <c r="T155" s="56">
        <f t="shared" si="16"/>
        <v>0.23168280155898358</v>
      </c>
    </row>
    <row r="156" spans="18:21" x14ac:dyDescent="0.2">
      <c r="R156">
        <v>2016</v>
      </c>
      <c r="S156" s="32">
        <f t="shared" si="15"/>
        <v>8035282.718817126</v>
      </c>
      <c r="T156" s="56">
        <f t="shared" si="16"/>
        <v>0.29243479397731775</v>
      </c>
    </row>
    <row r="157" spans="18:21" x14ac:dyDescent="0.2">
      <c r="R157">
        <v>2017</v>
      </c>
      <c r="S157" s="32">
        <f t="shared" si="15"/>
        <v>-1784543.7422092482</v>
      </c>
      <c r="T157" s="56">
        <f t="shared" si="16"/>
        <v>0.31951742871269151</v>
      </c>
    </row>
    <row r="158" spans="18:21" x14ac:dyDescent="0.2">
      <c r="R158">
        <v>2018</v>
      </c>
      <c r="S158" s="32">
        <f t="shared" si="15"/>
        <v>-6995348.6287722848</v>
      </c>
      <c r="T158" s="56">
        <f t="shared" si="16"/>
        <v>0.26595262065090608</v>
      </c>
    </row>
    <row r="159" spans="18:21" x14ac:dyDescent="0.2">
      <c r="R159" s="210">
        <v>2019</v>
      </c>
      <c r="S159" s="32">
        <f t="shared" si="15"/>
        <v>270196.26579768211</v>
      </c>
      <c r="T159" s="56">
        <f t="shared" si="16"/>
        <v>0.1279114472523219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3C80-2CF6-453F-B323-75E838CDBC6F}">
  <sheetPr codeName="Sheet14">
    <tabColor rgb="FFFF0000"/>
  </sheetPr>
  <dimension ref="B2:O18"/>
  <sheetViews>
    <sheetView workbookViewId="0">
      <selection activeCell="S18" sqref="S18"/>
    </sheetView>
  </sheetViews>
  <sheetFormatPr defaultRowHeight="12.75" x14ac:dyDescent="0.2"/>
  <cols>
    <col min="3" max="3" width="18.83203125" bestFit="1" customWidth="1"/>
    <col min="4" max="4" width="17.83203125" bestFit="1" customWidth="1"/>
    <col min="5" max="5" width="10.5" bestFit="1" customWidth="1"/>
    <col min="6" max="6" width="21.83203125" customWidth="1"/>
    <col min="8" max="8" width="18.83203125" bestFit="1" customWidth="1"/>
    <col min="9" max="9" width="15" bestFit="1" customWidth="1"/>
    <col min="10" max="10" width="10.6640625" customWidth="1"/>
    <col min="11" max="11" width="20.5" customWidth="1"/>
    <col min="13" max="14" width="15.33203125" customWidth="1"/>
  </cols>
  <sheetData>
    <row r="2" spans="2:15" ht="15" x14ac:dyDescent="0.25">
      <c r="B2" s="58"/>
      <c r="C2" s="243" t="s">
        <v>100</v>
      </c>
      <c r="D2" s="243"/>
      <c r="E2" s="59" t="s">
        <v>101</v>
      </c>
      <c r="G2" s="58"/>
      <c r="H2" s="243" t="s">
        <v>108</v>
      </c>
      <c r="I2" s="243"/>
      <c r="J2" s="59" t="s">
        <v>101</v>
      </c>
      <c r="L2" s="58"/>
      <c r="M2" s="243" t="s">
        <v>109</v>
      </c>
      <c r="N2" s="243"/>
      <c r="O2" s="59" t="s">
        <v>101</v>
      </c>
    </row>
    <row r="3" spans="2:15" ht="15" x14ac:dyDescent="0.25">
      <c r="B3" s="59" t="s">
        <v>0</v>
      </c>
      <c r="C3" s="59" t="s">
        <v>102</v>
      </c>
      <c r="D3" s="60" t="s">
        <v>97</v>
      </c>
      <c r="E3" s="59" t="s">
        <v>103</v>
      </c>
      <c r="G3" s="59" t="s">
        <v>0</v>
      </c>
      <c r="H3" s="59" t="s">
        <v>102</v>
      </c>
      <c r="I3" s="60" t="s">
        <v>97</v>
      </c>
      <c r="J3" s="59" t="s">
        <v>103</v>
      </c>
      <c r="L3" s="59" t="s">
        <v>0</v>
      </c>
      <c r="M3" s="59" t="s">
        <v>102</v>
      </c>
      <c r="N3" s="60" t="s">
        <v>97</v>
      </c>
      <c r="O3" s="59" t="s">
        <v>103</v>
      </c>
    </row>
    <row r="4" spans="2:15" ht="15" x14ac:dyDescent="0.25">
      <c r="B4" s="59">
        <v>2009</v>
      </c>
      <c r="C4" s="61">
        <f>SUMIF('Res Predicted Monthly'!$C:$C,B4,'Res Predicted Monthly'!D:D)</f>
        <v>412656887.84395349</v>
      </c>
      <c r="D4" s="61">
        <f>SUMIF('Res Predicted Monthly'!$C:$C,B4,'Res Predicted Monthly'!Q:Q)</f>
        <v>411052891.40654492</v>
      </c>
      <c r="E4" s="62">
        <f t="shared" ref="E4" si="0">ABS(C4-D4)/C4</f>
        <v>3.8869978538080743E-3</v>
      </c>
      <c r="G4" s="59">
        <v>2009</v>
      </c>
      <c r="H4" s="61">
        <f>SUMIF('GS&lt;50 Predicted Monthly'!$C:$C,G4,'GS&lt;50 Predicted Monthly'!D:D)</f>
        <v>144344076.79465961</v>
      </c>
      <c r="I4" s="61">
        <f>SUMIF('GS&lt;50 Predicted Monthly'!$C:$C,G4,'GS&lt;50 Predicted Monthly'!Q:Q)</f>
        <v>145412978.70313483</v>
      </c>
      <c r="J4" s="62">
        <f t="shared" ref="J4" si="1">ABS(H4-I4)/H4</f>
        <v>7.4052356855336303E-3</v>
      </c>
      <c r="L4" s="59">
        <v>2009</v>
      </c>
      <c r="M4" s="61">
        <f>SUMIF('GS&gt;50 Predicted Monthly'!$C:$C,L4,'GS&gt;50 Predicted Monthly'!D:D)</f>
        <v>391347020.62520891</v>
      </c>
      <c r="N4" s="61">
        <f>SUMIF('GS&gt;50 Predicted Monthly'!$C:$C,L4,'GS&gt;50 Predicted Monthly'!O:O)</f>
        <v>388260844.51985645</v>
      </c>
      <c r="O4" s="62">
        <f t="shared" ref="O4" si="2">ABS(M4-N4)/M4</f>
        <v>7.8860344980320601E-3</v>
      </c>
    </row>
    <row r="5" spans="2:15" ht="15" x14ac:dyDescent="0.25">
      <c r="B5" s="58">
        <v>2010</v>
      </c>
      <c r="C5" s="61">
        <f>SUMIF('Res Predicted Monthly'!$C:$C,B5,'Res Predicted Monthly'!D:D)</f>
        <v>395922465.24339759</v>
      </c>
      <c r="D5" s="61">
        <f>SUMIF('Res Predicted Monthly'!$C:$C,B5,'Res Predicted Monthly'!Q:Q)</f>
        <v>395676416.88185054</v>
      </c>
      <c r="E5" s="62">
        <f>ABS(C5-D5)/C5</f>
        <v>6.2145592419412718E-4</v>
      </c>
      <c r="G5" s="58">
        <v>2010</v>
      </c>
      <c r="H5" s="61">
        <f>SUMIF('GS&lt;50 Predicted Monthly'!$C:$C,G5,'GS&lt;50 Predicted Monthly'!D:D)</f>
        <v>143517749.29351738</v>
      </c>
      <c r="I5" s="61">
        <f>SUMIF('GS&lt;50 Predicted Monthly'!$C:$C,G5,'GS&lt;50 Predicted Monthly'!Q:Q)</f>
        <v>144363292.69793403</v>
      </c>
      <c r="J5" s="62">
        <f>ABS(H5-I5)/H5</f>
        <v>5.8915598145799749E-3</v>
      </c>
      <c r="L5" s="58">
        <v>2010</v>
      </c>
      <c r="M5" s="61">
        <f>SUMIF('GS&gt;50 Predicted Monthly'!$C:$C,L5,'GS&gt;50 Predicted Monthly'!D:D)</f>
        <v>385576978.56088668</v>
      </c>
      <c r="N5" s="61">
        <f>SUMIF('GS&gt;50 Predicted Monthly'!$C:$C,L5,'GS&gt;50 Predicted Monthly'!O:O)</f>
        <v>383900213.50940347</v>
      </c>
      <c r="O5" s="62">
        <f>ABS(M5-N5)/M5</f>
        <v>4.3487167147310251E-3</v>
      </c>
    </row>
    <row r="6" spans="2:15" ht="15" x14ac:dyDescent="0.25">
      <c r="B6" s="59">
        <v>2011</v>
      </c>
      <c r="C6" s="61">
        <f>SUMIF('Res Predicted Monthly'!$C:$C,B6,'Res Predicted Monthly'!D:D)</f>
        <v>400205654.2350964</v>
      </c>
      <c r="D6" s="61">
        <f>SUMIF('Res Predicted Monthly'!$C:$C,B6,'Res Predicted Monthly'!Q:Q)</f>
        <v>406722271.57297623</v>
      </c>
      <c r="E6" s="62">
        <f>ABS(C6-D6)/C6</f>
        <v>1.6283171586705572E-2</v>
      </c>
      <c r="G6" s="59">
        <v>2011</v>
      </c>
      <c r="H6" s="61">
        <f>SUMIF('GS&lt;50 Predicted Monthly'!$C:$C,G6,'GS&lt;50 Predicted Monthly'!D:D)</f>
        <v>145288571.14294416</v>
      </c>
      <c r="I6" s="61">
        <f>SUMIF('GS&lt;50 Predicted Monthly'!$C:$C,G6,'GS&lt;50 Predicted Monthly'!Q:Q)</f>
        <v>146802543.16933605</v>
      </c>
      <c r="J6" s="62">
        <f>ABS(H6-I6)/H6</f>
        <v>1.0420448177595135E-2</v>
      </c>
      <c r="L6" s="59">
        <v>2011</v>
      </c>
      <c r="M6" s="61">
        <f>SUMIF('GS&gt;50 Predicted Monthly'!$C:$C,L6,'GS&gt;50 Predicted Monthly'!D:D)</f>
        <v>386806738.52354205</v>
      </c>
      <c r="N6" s="61">
        <f>SUMIF('GS&gt;50 Predicted Monthly'!$C:$C,L6,'GS&gt;50 Predicted Monthly'!O:O)</f>
        <v>386360785.99562436</v>
      </c>
      <c r="O6" s="62">
        <f>ABS(M6-N6)/M6</f>
        <v>1.1529078568276838E-3</v>
      </c>
    </row>
    <row r="7" spans="2:15" ht="15" x14ac:dyDescent="0.25">
      <c r="B7" s="58">
        <v>2012</v>
      </c>
      <c r="C7" s="61">
        <f>SUMIF('Res Predicted Monthly'!$C:$C,B7,'Res Predicted Monthly'!D:D)</f>
        <v>389870749.67129755</v>
      </c>
      <c r="D7" s="61">
        <f>SUMIF('Res Predicted Monthly'!$C:$C,B7,'Res Predicted Monthly'!Q:Q)</f>
        <v>390534582.14525604</v>
      </c>
      <c r="E7" s="62">
        <f>ABS(C7-D7)/C7</f>
        <v>1.7026988419063846E-3</v>
      </c>
      <c r="G7" s="58">
        <v>2012</v>
      </c>
      <c r="H7" s="61">
        <f>SUMIF('GS&lt;50 Predicted Monthly'!$C:$C,G7,'GS&lt;50 Predicted Monthly'!D:D)</f>
        <v>144762738.65518758</v>
      </c>
      <c r="I7" s="61">
        <f>SUMIF('GS&lt;50 Predicted Monthly'!$C:$C,G7,'GS&lt;50 Predicted Monthly'!Q:Q)</f>
        <v>144110274.77803841</v>
      </c>
      <c r="J7" s="62">
        <f>ABS(H7-I7)/H7</f>
        <v>4.5071258198788131E-3</v>
      </c>
      <c r="L7" s="58">
        <v>2012</v>
      </c>
      <c r="M7" s="61">
        <f>SUMIF('GS&gt;50 Predicted Monthly'!$C:$C,L7,'GS&gt;50 Predicted Monthly'!D:D)</f>
        <v>378666680.81211126</v>
      </c>
      <c r="N7" s="61">
        <f>SUMIF('GS&gt;50 Predicted Monthly'!$C:$C,L7,'GS&gt;50 Predicted Monthly'!O:O)</f>
        <v>381109558.58782423</v>
      </c>
      <c r="O7" s="62">
        <f>ABS(M7-N7)/M7</f>
        <v>6.4512614906434987E-3</v>
      </c>
    </row>
    <row r="8" spans="2:15" ht="15" x14ac:dyDescent="0.25">
      <c r="B8" s="59">
        <v>2013</v>
      </c>
      <c r="C8" s="61">
        <f>SUMIF('Res Predicted Monthly'!$C:$C,B8,'Res Predicted Monthly'!D:D)</f>
        <v>406546454.28318977</v>
      </c>
      <c r="D8" s="61">
        <f>SUMIF('Res Predicted Monthly'!$C:$C,B8,'Res Predicted Monthly'!Q:Q)</f>
        <v>405264687.56587899</v>
      </c>
      <c r="E8" s="62">
        <f>ABS(C8-D8)/C8</f>
        <v>3.1528173565570951E-3</v>
      </c>
      <c r="G8" s="59">
        <v>2013</v>
      </c>
      <c r="H8" s="61">
        <f>SUMIF('GS&lt;50 Predicted Monthly'!$C:$C,G8,'GS&lt;50 Predicted Monthly'!D:D)</f>
        <v>148972634.19947761</v>
      </c>
      <c r="I8" s="61">
        <f>SUMIF('GS&lt;50 Predicted Monthly'!$C:$C,G8,'GS&lt;50 Predicted Monthly'!Q:Q)</f>
        <v>146997282.08168891</v>
      </c>
      <c r="J8" s="62">
        <f>ABS(H8-I8)/H8</f>
        <v>1.3259832105429931E-2</v>
      </c>
      <c r="L8" s="59">
        <v>2013</v>
      </c>
      <c r="M8" s="61">
        <f>SUMIF('GS&gt;50 Predicted Monthly'!$C:$C,L8,'GS&gt;50 Predicted Monthly'!D:D)</f>
        <v>378510612.53075469</v>
      </c>
      <c r="N8" s="61">
        <f>SUMIF('GS&gt;50 Predicted Monthly'!$C:$C,L8,'GS&gt;50 Predicted Monthly'!O:O)</f>
        <v>383277932.70254397</v>
      </c>
      <c r="O8" s="62">
        <f>ABS(M8-N8)/M8</f>
        <v>1.2594944537788713E-2</v>
      </c>
    </row>
    <row r="9" spans="2:15" ht="15" x14ac:dyDescent="0.25">
      <c r="B9" s="58">
        <v>2014</v>
      </c>
      <c r="C9" s="61">
        <f>SUMIF('Res Predicted Monthly'!$C:$C,B9,'Res Predicted Monthly'!D:D)</f>
        <v>408368850.13714504</v>
      </c>
      <c r="D9" s="61">
        <f>SUMIF('Res Predicted Monthly'!$C:$C,B9,'Res Predicted Monthly'!Q:Q)</f>
        <v>405713746.73222965</v>
      </c>
      <c r="E9" s="62">
        <f>ABS(C9-D9)/C9</f>
        <v>6.5017285329762847E-3</v>
      </c>
      <c r="G9" s="58">
        <v>2014</v>
      </c>
      <c r="H9" s="61">
        <f>SUMIF('GS&lt;50 Predicted Monthly'!$C:$C,G9,'GS&lt;50 Predicted Monthly'!D:D)</f>
        <v>150384976.85128376</v>
      </c>
      <c r="I9" s="61">
        <f>SUMIF('GS&lt;50 Predicted Monthly'!$C:$C,G9,'GS&lt;50 Predicted Monthly'!Q:Q)</f>
        <v>147073421.61838225</v>
      </c>
      <c r="J9" s="62">
        <f>ABS(H9-I9)/H9</f>
        <v>2.202051895234404E-2</v>
      </c>
      <c r="L9" s="58">
        <v>2014</v>
      </c>
      <c r="M9" s="61">
        <f>SUMIF('GS&gt;50 Predicted Monthly'!$C:$C,L9,'GS&gt;50 Predicted Monthly'!D:D)</f>
        <v>387543472.28783733</v>
      </c>
      <c r="N9" s="61">
        <f>SUMIF('GS&gt;50 Predicted Monthly'!$C:$C,L9,'GS&gt;50 Predicted Monthly'!O:O)</f>
        <v>383385597.43781936</v>
      </c>
      <c r="O9" s="62">
        <f>ABS(M9-N9)/M9</f>
        <v>1.0728795986350188E-2</v>
      </c>
    </row>
    <row r="10" spans="2:15" ht="15" x14ac:dyDescent="0.25">
      <c r="B10" s="59">
        <v>2015</v>
      </c>
      <c r="C10" s="61">
        <f>SUMIF('Res Predicted Monthly'!$C:$C,B10,'Res Predicted Monthly'!D:D)</f>
        <v>387971396.08840036</v>
      </c>
      <c r="D10" s="61">
        <f>SUMIF('Res Predicted Monthly'!$C:$C,B10,'Res Predicted Monthly'!Q:Q)</f>
        <v>388389897.28659236</v>
      </c>
      <c r="E10" s="62">
        <f t="shared" ref="E10:E12" si="3">ABS(C10-D10)/C10</f>
        <v>1.0786908581699763E-3</v>
      </c>
      <c r="G10" s="59">
        <v>2015</v>
      </c>
      <c r="H10" s="61">
        <f>SUMIF('GS&lt;50 Predicted Monthly'!$C:$C,G10,'GS&lt;50 Predicted Monthly'!D:D)</f>
        <v>145482401.86906052</v>
      </c>
      <c r="I10" s="61">
        <f>SUMIF('GS&lt;50 Predicted Monthly'!$C:$C,G10,'GS&lt;50 Predicted Monthly'!Q:Q)</f>
        <v>145597018.46466887</v>
      </c>
      <c r="J10" s="62">
        <f t="shared" ref="J10:J12" si="4">ABS(H10-I10)/H10</f>
        <v>7.8783821366595766E-4</v>
      </c>
      <c r="L10" s="59">
        <v>2015</v>
      </c>
      <c r="M10" s="61">
        <f>SUMIF('GS&gt;50 Predicted Monthly'!$C:$C,L10,'GS&gt;50 Predicted Monthly'!D:D)</f>
        <v>376242691.7176978</v>
      </c>
      <c r="N10" s="61">
        <f>SUMIF('GS&gt;50 Predicted Monthly'!$C:$C,L10,'GS&gt;50 Predicted Monthly'!O:O)</f>
        <v>378873675.69133794</v>
      </c>
      <c r="O10" s="62">
        <f t="shared" ref="O10:O12" si="5">ABS(M10-N10)/M10</f>
        <v>6.9927842628082788E-3</v>
      </c>
    </row>
    <row r="11" spans="2:15" ht="15" x14ac:dyDescent="0.25">
      <c r="B11" s="58">
        <v>2016</v>
      </c>
      <c r="C11" s="61">
        <f>SUMIF('Res Predicted Monthly'!$C:$C,B11,'Res Predicted Monthly'!D:D)</f>
        <v>376624291.91731334</v>
      </c>
      <c r="D11" s="61">
        <f>SUMIF('Res Predicted Monthly'!$C:$C,B11,'Res Predicted Monthly'!Q:Q)</f>
        <v>379868044.45140719</v>
      </c>
      <c r="E11" s="62">
        <f t="shared" si="3"/>
        <v>8.6127013145663282E-3</v>
      </c>
      <c r="G11" s="58">
        <v>2016</v>
      </c>
      <c r="H11" s="61">
        <f>SUMIF('GS&lt;50 Predicted Monthly'!$C:$C,G11,'GS&lt;50 Predicted Monthly'!D:D)</f>
        <v>142990118.22855631</v>
      </c>
      <c r="I11" s="61">
        <f>SUMIF('GS&lt;50 Predicted Monthly'!$C:$C,G11,'GS&lt;50 Predicted Monthly'!Q:Q)</f>
        <v>144382491.66574296</v>
      </c>
      <c r="J11" s="62">
        <f t="shared" si="4"/>
        <v>9.7375500799368516E-3</v>
      </c>
      <c r="L11" s="58">
        <v>2016</v>
      </c>
      <c r="M11" s="61">
        <f>SUMIF('GS&gt;50 Predicted Monthly'!$C:$C,L11,'GS&gt;50 Predicted Monthly'!D:D)</f>
        <v>368181419.23467726</v>
      </c>
      <c r="N11" s="61">
        <f>SUMIF('GS&gt;50 Predicted Monthly'!$C:$C,L11,'GS&gt;50 Predicted Monthly'!O:O)</f>
        <v>376216701.95349437</v>
      </c>
      <c r="O11" s="62">
        <f t="shared" si="5"/>
        <v>2.1824248316277634E-2</v>
      </c>
    </row>
    <row r="12" spans="2:15" ht="15" x14ac:dyDescent="0.25">
      <c r="B12" s="59">
        <v>2017</v>
      </c>
      <c r="C12" s="61">
        <f>SUMIF('Res Predicted Monthly'!$C:$C,B12,'Res Predicted Monthly'!D:D)</f>
        <v>373034400.72821486</v>
      </c>
      <c r="D12" s="61">
        <f>SUMIF('Res Predicted Monthly'!$C:$C,B12,'Res Predicted Monthly'!Q:Q)</f>
        <v>376444380.64660245</v>
      </c>
      <c r="E12" s="62">
        <f t="shared" si="3"/>
        <v>9.1411942483879197E-3</v>
      </c>
      <c r="G12" s="59">
        <v>2017</v>
      </c>
      <c r="H12" s="61">
        <f>SUMIF('GS&lt;50 Predicted Monthly'!$C:$C,G12,'GS&lt;50 Predicted Monthly'!D:D)</f>
        <v>139776968.26511866</v>
      </c>
      <c r="I12" s="61">
        <f>SUMIF('GS&lt;50 Predicted Monthly'!$C:$C,G12,'GS&lt;50 Predicted Monthly'!Q:Q)</f>
        <v>141664980.24654567</v>
      </c>
      <c r="J12" s="62">
        <f t="shared" si="4"/>
        <v>1.3507318157351731E-2</v>
      </c>
      <c r="L12" s="59">
        <v>2017</v>
      </c>
      <c r="M12" s="61">
        <f>SUMIF('GS&gt;50 Predicted Monthly'!$C:$C,L12,'GS&gt;50 Predicted Monthly'!D:D)</f>
        <v>372977618.88659316</v>
      </c>
      <c r="N12" s="61">
        <f>SUMIF('GS&gt;50 Predicted Monthly'!$C:$C,L12,'GS&gt;50 Predicted Monthly'!O:O)</f>
        <v>371193075.14438385</v>
      </c>
      <c r="O12" s="62">
        <f t="shared" si="5"/>
        <v>4.7845866664506754E-3</v>
      </c>
    </row>
    <row r="13" spans="2:15" ht="15" x14ac:dyDescent="0.25">
      <c r="B13" s="58">
        <v>2018</v>
      </c>
      <c r="C13" s="61">
        <f>SUMIF('Res Predicted Monthly'!$C:$C,B13,'Res Predicted Monthly'!D:D)</f>
        <v>397519196.29487348</v>
      </c>
      <c r="D13" s="61">
        <f>SUMIF('Res Predicted Monthly'!$C:$C,B13,'Res Predicted Monthly'!Q:Q)</f>
        <v>390878337.36405116</v>
      </c>
      <c r="E13" s="62">
        <f>ABS(C13-D13)/C13</f>
        <v>1.6705756584132928E-2</v>
      </c>
      <c r="G13" s="58">
        <v>2018</v>
      </c>
      <c r="H13" s="61">
        <f>SUMIF('GS&lt;50 Predicted Monthly'!$C:$C,G13,'GS&lt;50 Predicted Monthly'!D:D)</f>
        <v>146675554.48197749</v>
      </c>
      <c r="I13" s="61">
        <f>SUMIF('GS&lt;50 Predicted Monthly'!$C:$C,G13,'GS&lt;50 Predicted Monthly'!Q:Q)</f>
        <v>145346039.20145845</v>
      </c>
      <c r="J13" s="62">
        <f>ABS(H13-I13)/H13</f>
        <v>9.0643276257898874E-3</v>
      </c>
      <c r="L13" s="58">
        <v>2018</v>
      </c>
      <c r="M13" s="61">
        <f>SUMIF('GS&gt;50 Predicted Monthly'!$C:$C,L13,'GS&gt;50 Predicted Monthly'!D:D)</f>
        <v>383910562.62739223</v>
      </c>
      <c r="N13" s="61">
        <f>SUMIF('GS&gt;50 Predicted Monthly'!$C:$C,L13,'GS&gt;50 Predicted Monthly'!O:O)</f>
        <v>376915213.99862003</v>
      </c>
      <c r="O13" s="62">
        <f>ABS(M13-N13)/M13</f>
        <v>1.8221297639996418E-2</v>
      </c>
    </row>
    <row r="14" spans="2:15" s="210" customFormat="1" ht="15" x14ac:dyDescent="0.25">
      <c r="B14" s="185">
        <v>2019</v>
      </c>
      <c r="C14" s="61">
        <f>SUMIF('Res Predicted Monthly'!$C:$C,B14,'Res Predicted Monthly'!D:D)</f>
        <v>397481325.21900165</v>
      </c>
      <c r="D14" s="61">
        <f>SUMIF('Res Predicted Monthly'!$C:$C,B14,'Res Predicted Monthly'!Q:Q)</f>
        <v>397196495.57710409</v>
      </c>
      <c r="E14" s="62">
        <f t="shared" ref="E14" si="6">ABS(C14-D14)/C14</f>
        <v>7.165862238700789E-4</v>
      </c>
      <c r="G14" s="185">
        <v>2019</v>
      </c>
      <c r="H14" s="61">
        <f>SUMIF('GS&lt;50 Predicted Monthly'!$C:$C,G14,'GS&lt;50 Predicted Monthly'!D:D)</f>
        <v>145435044.94446218</v>
      </c>
      <c r="I14" s="61">
        <f>SUMIF('GS&lt;50 Predicted Monthly'!$C:$C,G14,'GS&lt;50 Predicted Monthly'!Q:Q)</f>
        <v>145880512.09931344</v>
      </c>
      <c r="J14" s="62">
        <f t="shared" ref="J14" si="7">ABS(H14-I14)/H14</f>
        <v>3.0629973334237977E-3</v>
      </c>
      <c r="L14" s="185">
        <v>2019</v>
      </c>
      <c r="M14" s="61">
        <f>SUMIF('GS&gt;50 Predicted Monthly'!$C:$C,L14,'GS&gt;50 Predicted Monthly'!D:D)</f>
        <v>372413234.69409454</v>
      </c>
      <c r="N14" s="61">
        <f>SUMIF('GS&gt;50 Predicted Monthly'!$C:$C,L14,'GS&gt;50 Predicted Monthly'!O:O)</f>
        <v>372683430.95989233</v>
      </c>
      <c r="O14" s="62">
        <f t="shared" ref="O14" si="8">ABS(M14-N14)/M14</f>
        <v>7.2552809789302162E-4</v>
      </c>
    </row>
    <row r="15" spans="2:15" ht="15" x14ac:dyDescent="0.25">
      <c r="B15" s="58" t="s">
        <v>140</v>
      </c>
      <c r="C15" s="61">
        <f>SUM(C4:C14)</f>
        <v>4346201671.6618834</v>
      </c>
      <c r="D15" s="61">
        <f>SUM(D4:D14)</f>
        <v>4347741751.6304941</v>
      </c>
      <c r="E15" s="62">
        <f>ABS(C15-D15)/C15</f>
        <v>3.5435078373201073E-4</v>
      </c>
      <c r="G15" s="58" t="s">
        <v>140</v>
      </c>
      <c r="H15" s="61">
        <f>SUM(H4:H14)</f>
        <v>1597630834.7262454</v>
      </c>
      <c r="I15" s="61">
        <f>SUM(I4:I14)</f>
        <v>1597630834.7262437</v>
      </c>
      <c r="J15" s="62">
        <f t="shared" ref="J15" si="9">ABS(H15-I15)/H15</f>
        <v>1.0446280939469406E-15</v>
      </c>
      <c r="L15" s="58" t="s">
        <v>140</v>
      </c>
      <c r="M15" s="61">
        <f>SUM(M4:M14)</f>
        <v>4182177030.5007963</v>
      </c>
      <c r="N15" s="61">
        <f>SUM(N4:N14)</f>
        <v>4182177030.5008006</v>
      </c>
      <c r="O15" s="62">
        <f t="shared" ref="O15" si="10">ABS(M15-N15)/M15</f>
        <v>1.0261484371727405E-15</v>
      </c>
    </row>
    <row r="16" spans="2:15" ht="15" x14ac:dyDescent="0.25">
      <c r="B16" s="58"/>
      <c r="C16" s="58"/>
      <c r="D16" s="58"/>
      <c r="E16" s="58"/>
      <c r="G16" s="58"/>
      <c r="H16" s="58"/>
      <c r="I16" s="58"/>
      <c r="J16" s="58"/>
      <c r="L16" s="58"/>
      <c r="M16" s="58"/>
      <c r="N16" s="58"/>
      <c r="O16" s="58"/>
    </row>
    <row r="17" spans="2:15" ht="15" x14ac:dyDescent="0.25">
      <c r="B17" s="244" t="s">
        <v>104</v>
      </c>
      <c r="C17" s="244"/>
      <c r="D17" s="244"/>
      <c r="E17" s="63">
        <f>AVERAGE(E4:E14)</f>
        <v>6.2185272113886164E-3</v>
      </c>
      <c r="G17" s="244" t="s">
        <v>104</v>
      </c>
      <c r="H17" s="244"/>
      <c r="I17" s="244"/>
      <c r="J17" s="63">
        <f>AVERAGE(J4:J14)</f>
        <v>9.0604319968663402E-3</v>
      </c>
      <c r="L17" s="244" t="s">
        <v>104</v>
      </c>
      <c r="M17" s="244"/>
      <c r="N17" s="244"/>
      <c r="O17" s="63">
        <f>AVERAGE(O4:O14)</f>
        <v>8.701009642527199E-3</v>
      </c>
    </row>
    <row r="18" spans="2:15" ht="15" x14ac:dyDescent="0.25">
      <c r="B18" s="244" t="s">
        <v>105</v>
      </c>
      <c r="C18" s="244"/>
      <c r="D18" s="244"/>
      <c r="E18" s="63">
        <f>'Res Predicted Monthly'!S134</f>
        <v>3.8625925489013668E-2</v>
      </c>
      <c r="G18" s="244" t="s">
        <v>105</v>
      </c>
      <c r="H18" s="244"/>
      <c r="I18" s="244"/>
      <c r="J18" s="63">
        <f>'GS&lt;50 Predicted Monthly'!S134</f>
        <v>2.7813217003876491E-2</v>
      </c>
      <c r="L18" s="244" t="s">
        <v>105</v>
      </c>
      <c r="M18" s="244"/>
      <c r="N18" s="244"/>
      <c r="O18" s="63">
        <f>'GS&gt;50 Predicted Monthly'!Q134</f>
        <v>2.6238290908005703E-2</v>
      </c>
    </row>
  </sheetData>
  <mergeCells count="9">
    <mergeCell ref="M2:N2"/>
    <mergeCell ref="L17:N17"/>
    <mergeCell ref="L18:N18"/>
    <mergeCell ref="C2:D2"/>
    <mergeCell ref="B17:D17"/>
    <mergeCell ref="B18:D18"/>
    <mergeCell ref="H2:I2"/>
    <mergeCell ref="G17:I17"/>
    <mergeCell ref="G18:I1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709B-DD65-45B5-9B6E-D749BD6D5025}">
  <sheetPr codeName="Sheet15"/>
  <dimension ref="A1:V146"/>
  <sheetViews>
    <sheetView topLeftCell="A85" workbookViewId="0">
      <selection activeCell="U127" sqref="U127"/>
    </sheetView>
  </sheetViews>
  <sheetFormatPr defaultRowHeight="12.75" x14ac:dyDescent="0.2"/>
  <cols>
    <col min="1" max="1" width="9.33203125" style="53"/>
    <col min="4" max="4" width="14.6640625" style="33" bestFit="1" customWidth="1"/>
    <col min="11" max="11" width="12.83203125" bestFit="1" customWidth="1"/>
    <col min="12" max="12" width="11.1640625" bestFit="1" customWidth="1"/>
    <col min="14" max="14" width="11.1640625" bestFit="1" customWidth="1"/>
    <col min="15" max="15" width="14.1640625" bestFit="1" customWidth="1"/>
    <col min="16" max="17" width="14.1640625" customWidth="1"/>
    <col min="18" max="18" width="13.83203125" bestFit="1" customWidth="1"/>
    <col min="21" max="21" width="14.83203125" bestFit="1" customWidth="1"/>
  </cols>
  <sheetData>
    <row r="1" spans="1:19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Data'!F1</f>
        <v>Res_NoCDM</v>
      </c>
      <c r="E1" t="str">
        <f>'Monthly Data'!BH1</f>
        <v>Trend</v>
      </c>
      <c r="F1" s="21" t="str">
        <f>Weather!AA60</f>
        <v>CDD</v>
      </c>
      <c r="G1" t="str">
        <f>'Monthly Data'!CA1</f>
        <v>MonthDays</v>
      </c>
      <c r="H1" s="52" t="str">
        <f>Weather!BV60</f>
        <v>HDD12</v>
      </c>
      <c r="I1" t="str">
        <f>'Monthly Data'!BA1</f>
        <v>OntFTEs</v>
      </c>
      <c r="K1" t="s">
        <v>83</v>
      </c>
      <c r="L1" t="str">
        <f>E1</f>
        <v>Trend</v>
      </c>
      <c r="M1" t="str">
        <f>F1</f>
        <v>CDD</v>
      </c>
      <c r="N1" t="str">
        <f>G1</f>
        <v>MonthDays</v>
      </c>
      <c r="O1" t="str">
        <f>H1</f>
        <v>HDD12</v>
      </c>
      <c r="P1" t="str">
        <f>I1</f>
        <v>OntFTEs</v>
      </c>
      <c r="Q1" t="s">
        <v>97</v>
      </c>
      <c r="R1" t="str">
        <f>K1</f>
        <v>const</v>
      </c>
      <c r="S1" t="s">
        <v>99</v>
      </c>
    </row>
    <row r="2" spans="1:19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Data'!F2</f>
        <v>57384584.738597549</v>
      </c>
      <c r="E2">
        <f>'Monthly Data'!BH2</f>
        <v>1</v>
      </c>
      <c r="F2" s="21">
        <f ca="1">Weather!V61</f>
        <v>0</v>
      </c>
      <c r="G2">
        <f>'Monthly Data'!CA2</f>
        <v>31</v>
      </c>
      <c r="H2" s="52">
        <f ca="1">Weather!BQ61</f>
        <v>754.55000000000007</v>
      </c>
      <c r="I2">
        <f>'Monthly Data'!BA2</f>
        <v>6506.5</v>
      </c>
      <c r="K2">
        <f>'Res PW'!$B$6</f>
        <v>-58648470.173869401</v>
      </c>
      <c r="L2">
        <f>E2*'Res PW'!$B$7</f>
        <v>-83231.139644824798</v>
      </c>
      <c r="M2">
        <f ca="1">F2*'Res PW'!$B$8</f>
        <v>0</v>
      </c>
      <c r="N2">
        <f>G2*'Res PW'!$B$9</f>
        <v>33675494.698620774</v>
      </c>
      <c r="O2" s="52">
        <f ca="1">H2*'Res PW'!$B$10</f>
        <v>22002115.31125572</v>
      </c>
      <c r="P2" s="52">
        <f>I2*'Res PW'!$B$11</f>
        <v>52093533.803515188</v>
      </c>
      <c r="Q2">
        <f ca="1">SUM(K2:P2)</f>
        <v>49039442.499877453</v>
      </c>
      <c r="R2" s="33">
        <f t="shared" ref="R2:R33" ca="1" si="0">Q2-D2</f>
        <v>-8345142.2387200966</v>
      </c>
      <c r="S2" s="54">
        <f t="shared" ref="S2:S33" ca="1" si="1">ABS(R2/D2)</f>
        <v>0.14542480836507746</v>
      </c>
    </row>
    <row r="3" spans="1:19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Data'!F3</f>
        <v>40553587.849825546</v>
      </c>
      <c r="E3">
        <f>'Monthly Data'!BH3</f>
        <v>2</v>
      </c>
      <c r="F3" s="21">
        <f ca="1">Weather!V62</f>
        <v>0</v>
      </c>
      <c r="G3">
        <f>'Monthly Data'!CA3</f>
        <v>28</v>
      </c>
      <c r="H3" s="52">
        <f ca="1">Weather!BQ62</f>
        <v>651.70999999999992</v>
      </c>
      <c r="I3">
        <f>'Monthly Data'!BA3</f>
        <v>6436.2</v>
      </c>
      <c r="K3">
        <f>'Res PW'!$B$6</f>
        <v>-58648470.173869401</v>
      </c>
      <c r="L3">
        <f>E3*'Res PW'!$B$7</f>
        <v>-166462.2792896496</v>
      </c>
      <c r="M3">
        <f ca="1">F3*'Res PW'!$B$8</f>
        <v>0</v>
      </c>
      <c r="N3">
        <f>G3*'Res PW'!$B$9</f>
        <v>30416575.856818762</v>
      </c>
      <c r="O3" s="52">
        <f ca="1">H3*'Res PW'!$B$10</f>
        <v>19003377.60187988</v>
      </c>
      <c r="P3" s="52">
        <f>I3*'Res PW'!$B$11</f>
        <v>51530685.048210934</v>
      </c>
      <c r="Q3">
        <f t="shared" ref="Q3:Q66" ca="1" si="2">SUM(K3:P3)</f>
        <v>42135706.05375053</v>
      </c>
      <c r="R3" s="33">
        <f t="shared" ca="1" si="0"/>
        <v>1582118.2039249837</v>
      </c>
      <c r="S3" s="54">
        <f t="shared" ca="1" si="1"/>
        <v>3.9013026659533642E-2</v>
      </c>
    </row>
    <row r="4" spans="1:19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Data'!F4</f>
        <v>44666305.500655547</v>
      </c>
      <c r="E4">
        <f>'Monthly Data'!BH4</f>
        <v>3</v>
      </c>
      <c r="F4" s="21">
        <f ca="1">Weather!V63</f>
        <v>0</v>
      </c>
      <c r="G4">
        <f>'Monthly Data'!CA4</f>
        <v>31</v>
      </c>
      <c r="H4" s="52">
        <f ca="1">Weather!BQ63</f>
        <v>520.41</v>
      </c>
      <c r="I4">
        <f>'Monthly Data'!BA4</f>
        <v>6363.8</v>
      </c>
      <c r="K4">
        <f>'Res PW'!$B$6</f>
        <v>-58648470.173869401</v>
      </c>
      <c r="L4">
        <f>E4*'Res PW'!$B$7</f>
        <v>-249693.41893447441</v>
      </c>
      <c r="M4">
        <f ca="1">F4*'Res PW'!$B$8</f>
        <v>0</v>
      </c>
      <c r="N4">
        <f>G4*'Res PW'!$B$9</f>
        <v>33675494.698620774</v>
      </c>
      <c r="O4" s="52">
        <f ca="1">H4*'Res PW'!$B$10</f>
        <v>15174767.515910923</v>
      </c>
      <c r="P4" s="52">
        <f>I4*'Res PW'!$B$11</f>
        <v>50951022.887698449</v>
      </c>
      <c r="Q4">
        <f t="shared" ca="1" si="2"/>
        <v>40903121.509426273</v>
      </c>
      <c r="R4" s="33">
        <f t="shared" ca="1" si="0"/>
        <v>-3763183.9912292734</v>
      </c>
      <c r="S4" s="54">
        <f t="shared" ca="1" si="1"/>
        <v>8.4251069101160439E-2</v>
      </c>
    </row>
    <row r="5" spans="1:19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Data'!F5</f>
        <v>30022874.144768063</v>
      </c>
      <c r="E5">
        <f>'Monthly Data'!BH5</f>
        <v>4</v>
      </c>
      <c r="F5" s="21">
        <f ca="1">Weather!V64</f>
        <v>0</v>
      </c>
      <c r="G5">
        <f>'Monthly Data'!CA5</f>
        <v>30</v>
      </c>
      <c r="H5" s="52">
        <f ca="1">Weather!BQ64</f>
        <v>288.59000000000003</v>
      </c>
      <c r="I5">
        <f>'Monthly Data'!BA5</f>
        <v>6359.6</v>
      </c>
      <c r="K5">
        <f>'Res PW'!$B$6</f>
        <v>-58648470.173869401</v>
      </c>
      <c r="L5">
        <f>E5*'Res PW'!$B$7</f>
        <v>-332924.55857929919</v>
      </c>
      <c r="M5">
        <f ca="1">F5*'Res PW'!$B$8</f>
        <v>0</v>
      </c>
      <c r="N5">
        <f>G5*'Res PW'!$B$9</f>
        <v>32589188.418020099</v>
      </c>
      <c r="O5" s="52">
        <f ca="1">H5*'Res PW'!$B$10</f>
        <v>8415069.1904781498</v>
      </c>
      <c r="P5" s="52">
        <f>I5*'Res PW'!$B$11</f>
        <v>50917396.077281982</v>
      </c>
      <c r="Q5">
        <f t="shared" ca="1" si="2"/>
        <v>32940258.953331534</v>
      </c>
      <c r="R5" s="33">
        <f t="shared" ca="1" si="0"/>
        <v>2917384.8085634708</v>
      </c>
      <c r="S5" s="54">
        <f t="shared" ca="1" si="1"/>
        <v>9.7172069352722809E-2</v>
      </c>
    </row>
    <row r="6" spans="1:19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Data'!F6</f>
        <v>28861956.527614366</v>
      </c>
      <c r="E6">
        <f>'Monthly Data'!BH6</f>
        <v>5</v>
      </c>
      <c r="F6" s="21">
        <f ca="1">Weather!V65</f>
        <v>9.2199999999999989</v>
      </c>
      <c r="G6">
        <f>'Monthly Data'!CA6</f>
        <v>31</v>
      </c>
      <c r="H6" s="52">
        <f ca="1">Weather!BQ65</f>
        <v>65.03</v>
      </c>
      <c r="I6">
        <f>'Monthly Data'!BA6</f>
        <v>6382.1</v>
      </c>
      <c r="K6">
        <f>'Res PW'!$B$6</f>
        <v>-58648470.173869401</v>
      </c>
      <c r="L6">
        <f>E6*'Res PW'!$B$7</f>
        <v>-416155.69822412397</v>
      </c>
      <c r="M6">
        <f ca="1">F6*'Res PW'!$B$8</f>
        <v>305010.99311350205</v>
      </c>
      <c r="N6">
        <f>G6*'Res PW'!$B$9</f>
        <v>33675494.698620774</v>
      </c>
      <c r="O6" s="52">
        <f ca="1">H6*'Res PW'!$B$10</f>
        <v>1896226.3053355766</v>
      </c>
      <c r="P6" s="52">
        <f>I6*'Res PW'!$B$11</f>
        <v>51097539.704513073</v>
      </c>
      <c r="Q6">
        <f t="shared" ca="1" si="2"/>
        <v>27909645.829489399</v>
      </c>
      <c r="R6" s="33">
        <f t="shared" ca="1" si="0"/>
        <v>-952310.69812496752</v>
      </c>
      <c r="S6" s="54">
        <f t="shared" ca="1" si="1"/>
        <v>3.2995361808331375E-2</v>
      </c>
    </row>
    <row r="7" spans="1:19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Data'!F7</f>
        <v>26414474.799878418</v>
      </c>
      <c r="E7">
        <f>'Monthly Data'!BH7</f>
        <v>6</v>
      </c>
      <c r="F7" s="21">
        <f ca="1">Weather!V66</f>
        <v>19.119999999999997</v>
      </c>
      <c r="G7">
        <f>'Monthly Data'!CA7</f>
        <v>30</v>
      </c>
      <c r="H7" s="52">
        <f ca="1">Weather!BQ66</f>
        <v>4.589999999999999</v>
      </c>
      <c r="I7">
        <f>'Monthly Data'!BA7</f>
        <v>6429.4</v>
      </c>
      <c r="K7">
        <f>'Res PW'!$B$6</f>
        <v>-58648470.173869401</v>
      </c>
      <c r="L7">
        <f>E7*'Res PW'!$B$7</f>
        <v>-499386.83786894882</v>
      </c>
      <c r="M7">
        <f ca="1">F7*'Res PW'!$B$8</f>
        <v>632517.37400544027</v>
      </c>
      <c r="N7">
        <f>G7*'Res PW'!$B$9</f>
        <v>32589188.418020099</v>
      </c>
      <c r="O7" s="52">
        <f ca="1">H7*'Res PW'!$B$10</f>
        <v>133840.97711041512</v>
      </c>
      <c r="P7" s="52">
        <f>I7*'Res PW'!$B$11</f>
        <v>51476241.640869975</v>
      </c>
      <c r="Q7">
        <f t="shared" ca="1" si="2"/>
        <v>25683931.398267575</v>
      </c>
      <c r="R7" s="33">
        <f t="shared" ca="1" si="0"/>
        <v>-730543.40161084384</v>
      </c>
      <c r="S7" s="54">
        <f t="shared" ca="1" si="1"/>
        <v>2.7656934583995832E-2</v>
      </c>
    </row>
    <row r="8" spans="1:19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Data'!F8</f>
        <v>23409506.240725413</v>
      </c>
      <c r="E8">
        <f>'Monthly Data'!BH8</f>
        <v>7</v>
      </c>
      <c r="F8" s="21">
        <f ca="1">Weather!V67</f>
        <v>70.609999999999985</v>
      </c>
      <c r="G8">
        <f>'Monthly Data'!CA8</f>
        <v>31</v>
      </c>
      <c r="H8" s="52">
        <f ca="1">Weather!BQ67</f>
        <v>5.9999999999999963E-2</v>
      </c>
      <c r="I8">
        <f>'Monthly Data'!BA8</f>
        <v>6467</v>
      </c>
      <c r="K8">
        <f>'Res PW'!$B$6</f>
        <v>-58648470.173869401</v>
      </c>
      <c r="L8">
        <f>E8*'Res PW'!$B$7</f>
        <v>-582617.9775137736</v>
      </c>
      <c r="M8">
        <f ca="1">F8*'Res PW'!$B$8</f>
        <v>2335881.369169672</v>
      </c>
      <c r="N8">
        <f>G8*'Res PW'!$B$9</f>
        <v>33675494.698620774</v>
      </c>
      <c r="O8" s="52">
        <f ca="1">H8*'Res PW'!$B$10</f>
        <v>1749.555256345295</v>
      </c>
      <c r="P8" s="52">
        <f>I8*'Res PW'!$B$11</f>
        <v>51777281.657931715</v>
      </c>
      <c r="Q8">
        <f t="shared" ca="1" si="2"/>
        <v>28559319.129595332</v>
      </c>
      <c r="R8" s="33">
        <f t="shared" ca="1" si="0"/>
        <v>5149812.8888699189</v>
      </c>
      <c r="S8" s="54">
        <f t="shared" ca="1" si="1"/>
        <v>0.21998810380335201</v>
      </c>
    </row>
    <row r="9" spans="1:19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Data'!F9</f>
        <v>25673258.618967369</v>
      </c>
      <c r="E9">
        <f>'Monthly Data'!BH9</f>
        <v>8</v>
      </c>
      <c r="F9" s="21">
        <f ca="1">Weather!V68</f>
        <v>42.949999999999996</v>
      </c>
      <c r="G9">
        <f>'Monthly Data'!CA9</f>
        <v>31</v>
      </c>
      <c r="H9" s="52">
        <f ca="1">Weather!BQ68</f>
        <v>0.92999999999999994</v>
      </c>
      <c r="I9">
        <f>'Monthly Data'!BA9</f>
        <v>6487.6</v>
      </c>
      <c r="K9">
        <f>'Res PW'!$B$6</f>
        <v>-58648470.173869401</v>
      </c>
      <c r="L9">
        <f>E9*'Res PW'!$B$7</f>
        <v>-665849.11715859838</v>
      </c>
      <c r="M9">
        <f ca="1">F9*'Res PW'!$B$8</f>
        <v>1420848.3898291662</v>
      </c>
      <c r="N9">
        <f>G9*'Res PW'!$B$9</f>
        <v>33675494.698620774</v>
      </c>
      <c r="O9" s="52">
        <f ca="1">H9*'Res PW'!$B$10</f>
        <v>27118.106473352087</v>
      </c>
      <c r="P9" s="52">
        <f>I9*'Res PW'!$B$11</f>
        <v>51942213.156641074</v>
      </c>
      <c r="Q9">
        <f t="shared" ca="1" si="2"/>
        <v>27751355.060536366</v>
      </c>
      <c r="R9" s="33">
        <f t="shared" ca="1" si="0"/>
        <v>2078096.4415689968</v>
      </c>
      <c r="S9" s="54">
        <f t="shared" ca="1" si="1"/>
        <v>8.094400763110382E-2</v>
      </c>
    </row>
    <row r="10" spans="1:19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Data'!F10</f>
        <v>23838759.547277104</v>
      </c>
      <c r="E10">
        <f>'Monthly Data'!BH10</f>
        <v>9</v>
      </c>
      <c r="F10" s="21">
        <f ca="1">Weather!V69</f>
        <v>15.1</v>
      </c>
      <c r="G10">
        <f>'Monthly Data'!CA10</f>
        <v>30</v>
      </c>
      <c r="H10" s="52">
        <f ca="1">Weather!BQ69</f>
        <v>31.900000000000006</v>
      </c>
      <c r="I10">
        <f>'Monthly Data'!BA10</f>
        <v>6470.2</v>
      </c>
      <c r="K10">
        <f>'Res PW'!$B$6</f>
        <v>-58648470.173869401</v>
      </c>
      <c r="L10">
        <f>E10*'Res PW'!$B$7</f>
        <v>-749080.25680342317</v>
      </c>
      <c r="M10">
        <f ca="1">F10*'Res PW'!$B$8</f>
        <v>499529.93449174421</v>
      </c>
      <c r="N10">
        <f>G10*'Res PW'!$B$9</f>
        <v>32589188.418020099</v>
      </c>
      <c r="O10" s="52">
        <f ca="1">H10*'Res PW'!$B$10</f>
        <v>930180.21129024925</v>
      </c>
      <c r="P10" s="52">
        <f>I10*'Res PW'!$B$11</f>
        <v>51802902.08491569</v>
      </c>
      <c r="Q10">
        <f t="shared" ca="1" si="2"/>
        <v>26424250.218044959</v>
      </c>
      <c r="R10" s="33">
        <f t="shared" ca="1" si="0"/>
        <v>2585490.6707678549</v>
      </c>
      <c r="S10" s="54">
        <f t="shared" ca="1" si="1"/>
        <v>0.10845743318314452</v>
      </c>
    </row>
    <row r="11" spans="1:19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Data'!F11</f>
        <v>33191188.774149258</v>
      </c>
      <c r="E11">
        <f>'Monthly Data'!BH11</f>
        <v>10</v>
      </c>
      <c r="F11" s="21">
        <f ca="1">Weather!V70</f>
        <v>0.1</v>
      </c>
      <c r="G11">
        <f>'Monthly Data'!CA11</f>
        <v>31</v>
      </c>
      <c r="H11" s="52">
        <f ca="1">Weather!BQ70</f>
        <v>175.56</v>
      </c>
      <c r="I11">
        <f>'Monthly Data'!BA11</f>
        <v>6472.1</v>
      </c>
      <c r="K11">
        <f>'Res PW'!$B$6</f>
        <v>-58648470.173869401</v>
      </c>
      <c r="L11">
        <f>E11*'Res PW'!$B$7</f>
        <v>-832311.39644824795</v>
      </c>
      <c r="M11">
        <f ca="1">F11*'Res PW'!$B$8</f>
        <v>3308.1452615347298</v>
      </c>
      <c r="N11">
        <f>G11*'Res PW'!$B$9</f>
        <v>33675494.698620774</v>
      </c>
      <c r="O11" s="52">
        <f ca="1">H11*'Res PW'!$B$10</f>
        <v>5119198.6800663359</v>
      </c>
      <c r="P11" s="52">
        <f>I11*'Res PW'!$B$11</f>
        <v>51818114.213437431</v>
      </c>
      <c r="Q11">
        <f t="shared" ca="1" si="2"/>
        <v>31135334.167068426</v>
      </c>
      <c r="R11" s="33">
        <f t="shared" ca="1" si="0"/>
        <v>-2055854.6070808321</v>
      </c>
      <c r="S11" s="54">
        <f t="shared" ca="1" si="1"/>
        <v>6.1939770252580441E-2</v>
      </c>
    </row>
    <row r="12" spans="1:19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Data'!F12</f>
        <v>33104027.677154254</v>
      </c>
      <c r="E12">
        <f>'Monthly Data'!BH12</f>
        <v>11</v>
      </c>
      <c r="F12" s="21">
        <f ca="1">Weather!V71</f>
        <v>0</v>
      </c>
      <c r="G12">
        <f>'Monthly Data'!CA12</f>
        <v>30</v>
      </c>
      <c r="H12" s="52">
        <f ca="1">Weather!BQ71</f>
        <v>401.46</v>
      </c>
      <c r="I12">
        <f>'Monthly Data'!BA12</f>
        <v>6465.6</v>
      </c>
      <c r="K12">
        <f>'Res PW'!$B$6</f>
        <v>-58648470.173869401</v>
      </c>
      <c r="L12">
        <f>E12*'Res PW'!$B$7</f>
        <v>-915542.53609307273</v>
      </c>
      <c r="M12">
        <f ca="1">F12*'Res PW'!$B$8</f>
        <v>0</v>
      </c>
      <c r="N12">
        <f>G12*'Res PW'!$B$9</f>
        <v>32589188.418020099</v>
      </c>
      <c r="O12" s="52">
        <f ca="1">H12*'Res PW'!$B$10</f>
        <v>11706274.220206374</v>
      </c>
      <c r="P12" s="52">
        <f>I12*'Res PW'!$B$11</f>
        <v>51766072.721126229</v>
      </c>
      <c r="Q12">
        <f t="shared" ca="1" si="2"/>
        <v>36497522.649390228</v>
      </c>
      <c r="R12" s="33">
        <f t="shared" ca="1" si="0"/>
        <v>3393494.9722359739</v>
      </c>
      <c r="S12" s="54">
        <f t="shared" ca="1" si="1"/>
        <v>0.10251003307908337</v>
      </c>
    </row>
    <row r="13" spans="1:19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Data'!F13</f>
        <v>45536363.42434068</v>
      </c>
      <c r="E13">
        <f>'Monthly Data'!BH13</f>
        <v>12</v>
      </c>
      <c r="F13" s="21">
        <f ca="1">Weather!V72</f>
        <v>0</v>
      </c>
      <c r="G13">
        <f>'Monthly Data'!CA13</f>
        <v>31</v>
      </c>
      <c r="H13" s="52">
        <f ca="1">Weather!BQ72</f>
        <v>622.65</v>
      </c>
      <c r="I13">
        <f>'Monthly Data'!BA13</f>
        <v>6467.5</v>
      </c>
      <c r="K13">
        <f>'Res PW'!$B$6</f>
        <v>-58648470.173869401</v>
      </c>
      <c r="L13">
        <f>E13*'Res PW'!$B$7</f>
        <v>-998773.67573789763</v>
      </c>
      <c r="M13">
        <f ca="1">F13*'Res PW'!$B$8</f>
        <v>0</v>
      </c>
      <c r="N13">
        <f>G13*'Res PW'!$B$9</f>
        <v>33675494.698620774</v>
      </c>
      <c r="O13" s="52">
        <f ca="1">H13*'Res PW'!$B$10</f>
        <v>18156009.672723308</v>
      </c>
      <c r="P13" s="52">
        <f>I13*'Res PW'!$B$11</f>
        <v>51781284.849647962</v>
      </c>
      <c r="Q13">
        <f t="shared" ca="1" si="2"/>
        <v>43965545.371384747</v>
      </c>
      <c r="R13" s="33">
        <f t="shared" ca="1" si="0"/>
        <v>-1570818.0529559329</v>
      </c>
      <c r="S13" s="54">
        <f t="shared" ca="1" si="1"/>
        <v>3.4495904697481379E-2</v>
      </c>
    </row>
    <row r="14" spans="1:19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Data'!F14</f>
        <v>48867273.405494481</v>
      </c>
      <c r="E14">
        <f>'Monthly Data'!BH14</f>
        <v>13</v>
      </c>
      <c r="F14" s="21">
        <f ca="1">F2</f>
        <v>0</v>
      </c>
      <c r="G14">
        <f>'Monthly Data'!CA14</f>
        <v>31</v>
      </c>
      <c r="H14" s="52">
        <f ca="1">H2</f>
        <v>754.55000000000007</v>
      </c>
      <c r="I14">
        <f>'Monthly Data'!BA14</f>
        <v>6434.5</v>
      </c>
      <c r="K14">
        <f>'Res PW'!$B$6</f>
        <v>-58648470.173869401</v>
      </c>
      <c r="L14">
        <f>E14*'Res PW'!$B$7</f>
        <v>-1082004.8153827223</v>
      </c>
      <c r="M14">
        <f ca="1">F14*'Res PW'!$B$8</f>
        <v>0</v>
      </c>
      <c r="N14">
        <f>G14*'Res PW'!$B$9</f>
        <v>33675494.698620774</v>
      </c>
      <c r="O14" s="52">
        <f ca="1">H14*'Res PW'!$B$10</f>
        <v>22002115.31125572</v>
      </c>
      <c r="P14" s="52">
        <f>I14*'Res PW'!$B$11</f>
        <v>51517074.196375698</v>
      </c>
      <c r="Q14">
        <f t="shared" ca="1" si="2"/>
        <v>47464209.217000067</v>
      </c>
      <c r="R14" s="33">
        <f t="shared" ca="1" si="0"/>
        <v>-1403064.1884944141</v>
      </c>
      <c r="S14" s="54">
        <f t="shared" ca="1" si="1"/>
        <v>2.8711734678789302E-2</v>
      </c>
    </row>
    <row r="15" spans="1:19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Data'!F15</f>
        <v>41826008.825813353</v>
      </c>
      <c r="E15">
        <f>'Monthly Data'!BH15</f>
        <v>14</v>
      </c>
      <c r="F15" s="21">
        <f t="shared" ref="F15:F30" ca="1" si="3">F3</f>
        <v>0</v>
      </c>
      <c r="G15">
        <f>'Monthly Data'!CA15</f>
        <v>28</v>
      </c>
      <c r="H15" s="52">
        <f t="shared" ref="H15:H78" ca="1" si="4">H3</f>
        <v>651.70999999999992</v>
      </c>
      <c r="I15">
        <f>'Monthly Data'!BA15</f>
        <v>6404.1</v>
      </c>
      <c r="K15">
        <f>'Res PW'!$B$6</f>
        <v>-58648470.173869401</v>
      </c>
      <c r="L15">
        <f>E15*'Res PW'!$B$7</f>
        <v>-1165235.9550275472</v>
      </c>
      <c r="M15">
        <f ca="1">F15*'Res PW'!$B$8</f>
        <v>0</v>
      </c>
      <c r="N15">
        <f>G15*'Res PW'!$B$9</f>
        <v>30416575.856818762</v>
      </c>
      <c r="O15" s="52">
        <f ca="1">H15*'Res PW'!$B$10</f>
        <v>19003377.60187988</v>
      </c>
      <c r="P15" s="52">
        <f>I15*'Res PW'!$B$11</f>
        <v>51273680.14002791</v>
      </c>
      <c r="Q15">
        <f t="shared" ca="1" si="2"/>
        <v>40879927.469829604</v>
      </c>
      <c r="R15" s="33">
        <f t="shared" ca="1" si="0"/>
        <v>-946081.35598374903</v>
      </c>
      <c r="S15" s="54">
        <f t="shared" ca="1" si="1"/>
        <v>2.2619450971852355E-2</v>
      </c>
    </row>
    <row r="16" spans="1:19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Data'!F16</f>
        <v>35543875.290557377</v>
      </c>
      <c r="E16">
        <f>'Monthly Data'!BH16</f>
        <v>15</v>
      </c>
      <c r="F16" s="21">
        <f t="shared" ca="1" si="3"/>
        <v>0</v>
      </c>
      <c r="G16">
        <f>'Monthly Data'!CA16</f>
        <v>31</v>
      </c>
      <c r="H16" s="52">
        <f t="shared" ca="1" si="4"/>
        <v>520.41</v>
      </c>
      <c r="I16">
        <f>'Monthly Data'!BA16</f>
        <v>6377.2</v>
      </c>
      <c r="K16">
        <f>'Res PW'!$B$6</f>
        <v>-58648470.173869401</v>
      </c>
      <c r="L16">
        <f>E16*'Res PW'!$B$7</f>
        <v>-1248467.0946723719</v>
      </c>
      <c r="M16">
        <f ca="1">F16*'Res PW'!$B$8</f>
        <v>0</v>
      </c>
      <c r="N16">
        <f>G16*'Res PW'!$B$9</f>
        <v>33675494.698620774</v>
      </c>
      <c r="O16" s="52">
        <f ca="1">H16*'Res PW'!$B$10</f>
        <v>15174767.515910923</v>
      </c>
      <c r="P16" s="52">
        <f>I16*'Res PW'!$B$11</f>
        <v>51058308.425693847</v>
      </c>
      <c r="Q16">
        <f t="shared" ca="1" si="2"/>
        <v>40011633.371683769</v>
      </c>
      <c r="R16" s="33">
        <f t="shared" ca="1" si="0"/>
        <v>4467758.0811263919</v>
      </c>
      <c r="S16" s="54">
        <f t="shared" ca="1" si="1"/>
        <v>0.12569698842920771</v>
      </c>
    </row>
    <row r="17" spans="1:19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Data'!F17</f>
        <v>26863853.86625072</v>
      </c>
      <c r="E17">
        <f>'Monthly Data'!BH17</f>
        <v>16</v>
      </c>
      <c r="F17" s="21">
        <f t="shared" ca="1" si="3"/>
        <v>0</v>
      </c>
      <c r="G17">
        <f>'Monthly Data'!CA17</f>
        <v>30</v>
      </c>
      <c r="H17" s="52">
        <f t="shared" ca="1" si="4"/>
        <v>288.59000000000003</v>
      </c>
      <c r="I17">
        <f>'Monthly Data'!BA17</f>
        <v>6401.7</v>
      </c>
      <c r="K17">
        <f>'Res PW'!$B$6</f>
        <v>-58648470.173869401</v>
      </c>
      <c r="L17">
        <f>E17*'Res PW'!$B$7</f>
        <v>-1331698.2343171968</v>
      </c>
      <c r="M17">
        <f ca="1">F17*'Res PW'!$B$8</f>
        <v>0</v>
      </c>
      <c r="N17">
        <f>G17*'Res PW'!$B$9</f>
        <v>32589188.418020099</v>
      </c>
      <c r="O17" s="52">
        <f ca="1">H17*'Res PW'!$B$10</f>
        <v>8415069.1904781498</v>
      </c>
      <c r="P17" s="52">
        <f>I17*'Res PW'!$B$11</f>
        <v>51254464.819789924</v>
      </c>
      <c r="Q17">
        <f t="shared" ca="1" si="2"/>
        <v>32278554.020101573</v>
      </c>
      <c r="R17" s="33">
        <f t="shared" ca="1" si="0"/>
        <v>5414700.1538508534</v>
      </c>
      <c r="S17" s="54">
        <f t="shared" ca="1" si="1"/>
        <v>0.20156081032935433</v>
      </c>
    </row>
    <row r="18" spans="1:19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Data'!F18</f>
        <v>27182068.705906127</v>
      </c>
      <c r="E18">
        <f>'Monthly Data'!BH18</f>
        <v>17</v>
      </c>
      <c r="F18" s="21">
        <f t="shared" ca="1" si="3"/>
        <v>9.2199999999999989</v>
      </c>
      <c r="G18">
        <f>'Monthly Data'!CA18</f>
        <v>31</v>
      </c>
      <c r="H18" s="52">
        <f t="shared" ca="1" si="4"/>
        <v>65.03</v>
      </c>
      <c r="I18">
        <f>'Monthly Data'!BA18</f>
        <v>6468.9</v>
      </c>
      <c r="K18">
        <f>'Res PW'!$B$6</f>
        <v>-58648470.173869401</v>
      </c>
      <c r="L18">
        <f>E18*'Res PW'!$B$7</f>
        <v>-1414929.3739620217</v>
      </c>
      <c r="M18">
        <f ca="1">F18*'Res PW'!$B$8</f>
        <v>305010.99311350205</v>
      </c>
      <c r="N18">
        <f>G18*'Res PW'!$B$9</f>
        <v>33675494.698620774</v>
      </c>
      <c r="O18" s="52">
        <f ca="1">H18*'Res PW'!$B$10</f>
        <v>1896226.3053355766</v>
      </c>
      <c r="P18" s="52">
        <f>I18*'Res PW'!$B$11</f>
        <v>51792493.786453448</v>
      </c>
      <c r="Q18">
        <f t="shared" ca="1" si="2"/>
        <v>27605826.235691879</v>
      </c>
      <c r="R18" s="33">
        <f t="shared" ca="1" si="0"/>
        <v>423757.5297857523</v>
      </c>
      <c r="S18" s="54">
        <f t="shared" ca="1" si="1"/>
        <v>1.5589598215299859E-2</v>
      </c>
    </row>
    <row r="19" spans="1:19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Data'!F19</f>
        <v>22617884.651861776</v>
      </c>
      <c r="E19">
        <f>'Monthly Data'!BH19</f>
        <v>18</v>
      </c>
      <c r="F19" s="21">
        <f t="shared" ca="1" si="3"/>
        <v>19.119999999999997</v>
      </c>
      <c r="G19">
        <f>'Monthly Data'!CA19</f>
        <v>30</v>
      </c>
      <c r="H19" s="52">
        <f t="shared" ca="1" si="4"/>
        <v>4.589999999999999</v>
      </c>
      <c r="I19">
        <f>'Monthly Data'!BA19</f>
        <v>6578.9</v>
      </c>
      <c r="K19">
        <f>'Res PW'!$B$6</f>
        <v>-58648470.173869401</v>
      </c>
      <c r="L19">
        <f>E19*'Res PW'!$B$7</f>
        <v>-1498160.5136068463</v>
      </c>
      <c r="M19">
        <f ca="1">F19*'Res PW'!$B$8</f>
        <v>632517.37400544027</v>
      </c>
      <c r="N19">
        <f>G19*'Res PW'!$B$9</f>
        <v>32589188.418020099</v>
      </c>
      <c r="O19" s="52">
        <f ca="1">H19*'Res PW'!$B$10</f>
        <v>133840.97711041512</v>
      </c>
      <c r="P19" s="52">
        <f>I19*'Res PW'!$B$11</f>
        <v>52673195.964027673</v>
      </c>
      <c r="Q19">
        <f t="shared" ca="1" si="2"/>
        <v>25882112.045687377</v>
      </c>
      <c r="R19" s="33">
        <f t="shared" ca="1" si="0"/>
        <v>3264227.3938256018</v>
      </c>
      <c r="S19" s="54">
        <f t="shared" ca="1" si="1"/>
        <v>0.14432063139719431</v>
      </c>
    </row>
    <row r="20" spans="1:19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Data'!F20</f>
        <v>28346706.597320314</v>
      </c>
      <c r="E20">
        <f>'Monthly Data'!BH20</f>
        <v>19</v>
      </c>
      <c r="F20" s="21">
        <f t="shared" ca="1" si="3"/>
        <v>70.609999999999985</v>
      </c>
      <c r="G20">
        <f>'Monthly Data'!CA20</f>
        <v>31</v>
      </c>
      <c r="H20" s="52">
        <f t="shared" ca="1" si="4"/>
        <v>5.9999999999999963E-2</v>
      </c>
      <c r="I20">
        <f>'Monthly Data'!BA20</f>
        <v>6640.9</v>
      </c>
      <c r="K20">
        <f>'Res PW'!$B$6</f>
        <v>-58648470.173869401</v>
      </c>
      <c r="L20">
        <f>E20*'Res PW'!$B$7</f>
        <v>-1581391.6532516712</v>
      </c>
      <c r="M20">
        <f ca="1">F20*'Res PW'!$B$8</f>
        <v>2335881.369169672</v>
      </c>
      <c r="N20">
        <f>G20*'Res PW'!$B$9</f>
        <v>33675494.698620774</v>
      </c>
      <c r="O20" s="52">
        <f ca="1">H20*'Res PW'!$B$10</f>
        <v>1749.555256345295</v>
      </c>
      <c r="P20" s="52">
        <f>I20*'Res PW'!$B$11</f>
        <v>53169591.73684223</v>
      </c>
      <c r="Q20">
        <f t="shared" ca="1" si="2"/>
        <v>28952855.532767951</v>
      </c>
      <c r="R20" s="33">
        <f t="shared" ca="1" si="0"/>
        <v>606148.93544763699</v>
      </c>
      <c r="S20" s="54">
        <f t="shared" ca="1" si="1"/>
        <v>2.1383398927370907E-2</v>
      </c>
    </row>
    <row r="21" spans="1:19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Data'!F21</f>
        <v>26165171.916997604</v>
      </c>
      <c r="E21">
        <f>'Monthly Data'!BH21</f>
        <v>20</v>
      </c>
      <c r="F21" s="21">
        <f t="shared" ca="1" si="3"/>
        <v>42.949999999999996</v>
      </c>
      <c r="G21">
        <f>'Monthly Data'!CA21</f>
        <v>31</v>
      </c>
      <c r="H21" s="52">
        <f t="shared" ca="1" si="4"/>
        <v>0.92999999999999994</v>
      </c>
      <c r="I21">
        <f>'Monthly Data'!BA21</f>
        <v>6662.6</v>
      </c>
      <c r="K21">
        <f>'Res PW'!$B$6</f>
        <v>-58648470.173869401</v>
      </c>
      <c r="L21">
        <f>E21*'Res PW'!$B$7</f>
        <v>-1664622.7928964959</v>
      </c>
      <c r="M21">
        <f ca="1">F21*'Res PW'!$B$8</f>
        <v>1420848.3898291662</v>
      </c>
      <c r="N21">
        <f>G21*'Res PW'!$B$9</f>
        <v>33675494.698620774</v>
      </c>
      <c r="O21" s="52">
        <f ca="1">H21*'Res PW'!$B$10</f>
        <v>27118.106473352087</v>
      </c>
      <c r="P21" s="52">
        <f>I21*'Res PW'!$B$11</f>
        <v>53343330.257327333</v>
      </c>
      <c r="Q21">
        <f t="shared" ca="1" si="2"/>
        <v>28153698.48548473</v>
      </c>
      <c r="R21" s="33">
        <f t="shared" ca="1" si="0"/>
        <v>1988526.5684871264</v>
      </c>
      <c r="S21" s="54">
        <f t="shared" ca="1" si="1"/>
        <v>7.5998987310124486E-2</v>
      </c>
    </row>
    <row r="22" spans="1:19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Data'!F22</f>
        <v>24462508.670338754</v>
      </c>
      <c r="E22">
        <f>'Monthly Data'!BH22</f>
        <v>21</v>
      </c>
      <c r="F22" s="21">
        <f t="shared" ca="1" si="3"/>
        <v>15.1</v>
      </c>
      <c r="G22">
        <f>'Monthly Data'!CA22</f>
        <v>30</v>
      </c>
      <c r="H22" s="52">
        <f t="shared" ca="1" si="4"/>
        <v>31.900000000000006</v>
      </c>
      <c r="I22">
        <f>'Monthly Data'!BA22</f>
        <v>6611.2</v>
      </c>
      <c r="K22">
        <f>'Res PW'!$B$6</f>
        <v>-58648470.173869401</v>
      </c>
      <c r="L22">
        <f>E22*'Res PW'!$B$7</f>
        <v>-1747853.9325413208</v>
      </c>
      <c r="M22">
        <f ca="1">F22*'Res PW'!$B$8</f>
        <v>499529.93449174421</v>
      </c>
      <c r="N22">
        <f>G22*'Res PW'!$B$9</f>
        <v>32589188.418020099</v>
      </c>
      <c r="O22" s="52">
        <f ca="1">H22*'Res PW'!$B$10</f>
        <v>930180.21129024925</v>
      </c>
      <c r="P22" s="52">
        <f>I22*'Res PW'!$B$11</f>
        <v>52931802.148897193</v>
      </c>
      <c r="Q22">
        <f t="shared" ca="1" si="2"/>
        <v>26554376.606288567</v>
      </c>
      <c r="R22" s="33">
        <f t="shared" ca="1" si="0"/>
        <v>2091867.9359498136</v>
      </c>
      <c r="S22" s="54">
        <f t="shared" ca="1" si="1"/>
        <v>8.551322205503159E-2</v>
      </c>
    </row>
    <row r="23" spans="1:19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Data'!F23</f>
        <v>29868263.367767923</v>
      </c>
      <c r="E23">
        <f>'Monthly Data'!BH23</f>
        <v>22</v>
      </c>
      <c r="F23" s="21">
        <f t="shared" ca="1" si="3"/>
        <v>0.1</v>
      </c>
      <c r="G23">
        <f>'Monthly Data'!CA23</f>
        <v>31</v>
      </c>
      <c r="H23" s="52">
        <f t="shared" ca="1" si="4"/>
        <v>175.56</v>
      </c>
      <c r="I23">
        <f>'Monthly Data'!BA23</f>
        <v>6587.1</v>
      </c>
      <c r="K23">
        <f>'Res PW'!$B$6</f>
        <v>-58648470.173869401</v>
      </c>
      <c r="L23">
        <f>E23*'Res PW'!$B$7</f>
        <v>-1831085.0721861455</v>
      </c>
      <c r="M23">
        <f ca="1">F23*'Res PW'!$B$8</f>
        <v>3308.1452615347298</v>
      </c>
      <c r="N23">
        <f>G23*'Res PW'!$B$9</f>
        <v>33675494.698620774</v>
      </c>
      <c r="O23" s="52">
        <f ca="1">H23*'Res PW'!$B$10</f>
        <v>5119198.6800663359</v>
      </c>
      <c r="P23" s="52">
        <f>I23*'Res PW'!$B$11</f>
        <v>52738848.308174118</v>
      </c>
      <c r="Q23">
        <f t="shared" ca="1" si="2"/>
        <v>31057294.586067218</v>
      </c>
      <c r="R23" s="33">
        <f t="shared" ca="1" si="0"/>
        <v>1189031.2182992958</v>
      </c>
      <c r="S23" s="54">
        <f t="shared" ca="1" si="1"/>
        <v>3.980918487488725E-2</v>
      </c>
    </row>
    <row r="24" spans="1:19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Data'!F24</f>
        <v>37245565.765060797</v>
      </c>
      <c r="E24">
        <f>'Monthly Data'!BH24</f>
        <v>23</v>
      </c>
      <c r="F24" s="21">
        <f t="shared" ca="1" si="3"/>
        <v>0</v>
      </c>
      <c r="G24">
        <f>'Monthly Data'!CA24</f>
        <v>30</v>
      </c>
      <c r="H24" s="52">
        <f t="shared" ca="1" si="4"/>
        <v>401.46</v>
      </c>
      <c r="I24">
        <f>'Monthly Data'!BA24</f>
        <v>6566.6</v>
      </c>
      <c r="K24">
        <f>'Res PW'!$B$6</f>
        <v>-58648470.173869401</v>
      </c>
      <c r="L24">
        <f>E24*'Res PW'!$B$7</f>
        <v>-1914316.2118309704</v>
      </c>
      <c r="M24">
        <f ca="1">F24*'Res PW'!$B$8</f>
        <v>0</v>
      </c>
      <c r="N24">
        <f>G24*'Res PW'!$B$9</f>
        <v>32589188.418020099</v>
      </c>
      <c r="O24" s="52">
        <f ca="1">H24*'Res PW'!$B$10</f>
        <v>11706274.220206374</v>
      </c>
      <c r="P24" s="52">
        <f>I24*'Res PW'!$B$11</f>
        <v>52574717.447808012</v>
      </c>
      <c r="Q24">
        <f t="shared" ca="1" si="2"/>
        <v>36307393.700334109</v>
      </c>
      <c r="R24" s="33">
        <f t="shared" ca="1" si="0"/>
        <v>-938172.06472668797</v>
      </c>
      <c r="S24" s="54">
        <f t="shared" ca="1" si="1"/>
        <v>2.5188825715375909E-2</v>
      </c>
    </row>
    <row r="25" spans="1:19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Data'!F25</f>
        <v>46933284.180028334</v>
      </c>
      <c r="E25">
        <f>'Monthly Data'!BH25</f>
        <v>24</v>
      </c>
      <c r="F25" s="21">
        <f t="shared" ca="1" si="3"/>
        <v>0</v>
      </c>
      <c r="G25">
        <f>'Monthly Data'!CA25</f>
        <v>31</v>
      </c>
      <c r="H25" s="52">
        <f t="shared" ca="1" si="4"/>
        <v>622.65</v>
      </c>
      <c r="I25">
        <f>'Monthly Data'!BA25</f>
        <v>6584.1</v>
      </c>
      <c r="K25">
        <f>'Res PW'!$B$6</f>
        <v>-58648470.173869401</v>
      </c>
      <c r="L25">
        <f>E25*'Res PW'!$B$7</f>
        <v>-1997547.3514757953</v>
      </c>
      <c r="M25">
        <f ca="1">F25*'Res PW'!$B$8</f>
        <v>0</v>
      </c>
      <c r="N25">
        <f>G25*'Res PW'!$B$9</f>
        <v>33675494.698620774</v>
      </c>
      <c r="O25" s="52">
        <f ca="1">H25*'Res PW'!$B$10</f>
        <v>18156009.672723308</v>
      </c>
      <c r="P25" s="52">
        <f>I25*'Res PW'!$B$11</f>
        <v>52714829.157876641</v>
      </c>
      <c r="Q25">
        <f t="shared" ca="1" si="2"/>
        <v>43900316.003875524</v>
      </c>
      <c r="R25" s="33">
        <f t="shared" ca="1" si="0"/>
        <v>-3032968.1761528105</v>
      </c>
      <c r="S25" s="54">
        <f t="shared" ca="1" si="1"/>
        <v>6.4622969160198648E-2</v>
      </c>
    </row>
    <row r="26" spans="1:19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Data'!F26</f>
        <v>52668017.393323421</v>
      </c>
      <c r="E26">
        <f>'Monthly Data'!BH26</f>
        <v>25</v>
      </c>
      <c r="F26" s="21">
        <f t="shared" ca="1" si="3"/>
        <v>0</v>
      </c>
      <c r="G26">
        <f>'Monthly Data'!CA26</f>
        <v>31</v>
      </c>
      <c r="H26" s="52">
        <f t="shared" ca="1" si="4"/>
        <v>754.55000000000007</v>
      </c>
      <c r="I26">
        <f>'Monthly Data'!BA26</f>
        <v>6571.2</v>
      </c>
      <c r="K26">
        <f>'Res PW'!$B$6</f>
        <v>-58648470.173869401</v>
      </c>
      <c r="L26">
        <f>E26*'Res PW'!$B$7</f>
        <v>-2080778.4911206199</v>
      </c>
      <c r="M26">
        <f ca="1">F26*'Res PW'!$B$8</f>
        <v>0</v>
      </c>
      <c r="N26">
        <f>G26*'Res PW'!$B$9</f>
        <v>33675494.698620774</v>
      </c>
      <c r="O26" s="52">
        <f ca="1">H26*'Res PW'!$B$10</f>
        <v>22002115.31125572</v>
      </c>
      <c r="P26" s="52">
        <f>I26*'Res PW'!$B$11</f>
        <v>52611546.811597474</v>
      </c>
      <c r="Q26">
        <f t="shared" ca="1" si="2"/>
        <v>47559908.156483948</v>
      </c>
      <c r="R26" s="33">
        <f t="shared" ca="1" si="0"/>
        <v>-5108109.2368394732</v>
      </c>
      <c r="S26" s="54">
        <f t="shared" ca="1" si="1"/>
        <v>9.6986928493856955E-2</v>
      </c>
    </row>
    <row r="27" spans="1:19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Data'!F27</f>
        <v>39659635.933783688</v>
      </c>
      <c r="E27">
        <f>'Monthly Data'!BH27</f>
        <v>26</v>
      </c>
      <c r="F27" s="21">
        <f t="shared" ca="1" si="3"/>
        <v>0</v>
      </c>
      <c r="G27">
        <f>'Monthly Data'!CA27</f>
        <v>28</v>
      </c>
      <c r="H27" s="52">
        <f t="shared" ca="1" si="4"/>
        <v>651.70999999999992</v>
      </c>
      <c r="I27">
        <f>'Monthly Data'!BA27</f>
        <v>6548.1</v>
      </c>
      <c r="K27">
        <f>'Res PW'!$B$6</f>
        <v>-58648470.173869401</v>
      </c>
      <c r="L27">
        <f>E27*'Res PW'!$B$7</f>
        <v>-2164009.6307654446</v>
      </c>
      <c r="M27">
        <f ca="1">F27*'Res PW'!$B$8</f>
        <v>0</v>
      </c>
      <c r="N27">
        <f>G27*'Res PW'!$B$9</f>
        <v>30416575.856818762</v>
      </c>
      <c r="O27" s="52">
        <f ca="1">H27*'Res PW'!$B$10</f>
        <v>19003377.60187988</v>
      </c>
      <c r="P27" s="52">
        <f>I27*'Res PW'!$B$11</f>
        <v>52426599.354306892</v>
      </c>
      <c r="Q27">
        <f t="shared" ca="1" si="2"/>
        <v>41034073.008370683</v>
      </c>
      <c r="R27" s="33">
        <f t="shared" ca="1" si="0"/>
        <v>1374437.0745869949</v>
      </c>
      <c r="S27" s="54">
        <f t="shared" ca="1" si="1"/>
        <v>3.4655816732200348E-2</v>
      </c>
    </row>
    <row r="28" spans="1:19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Data'!F28</f>
        <v>41454230.946528383</v>
      </c>
      <c r="E28">
        <f>'Monthly Data'!BH28</f>
        <v>27</v>
      </c>
      <c r="F28" s="21">
        <f t="shared" ca="1" si="3"/>
        <v>0</v>
      </c>
      <c r="G28">
        <f>'Monthly Data'!CA28</f>
        <v>31</v>
      </c>
      <c r="H28" s="52">
        <f t="shared" ca="1" si="4"/>
        <v>520.41</v>
      </c>
      <c r="I28">
        <f>'Monthly Data'!BA28</f>
        <v>6523.7</v>
      </c>
      <c r="K28">
        <f>'Res PW'!$B$6</f>
        <v>-58648470.173869401</v>
      </c>
      <c r="L28">
        <f>E28*'Res PW'!$B$7</f>
        <v>-2247240.7704102695</v>
      </c>
      <c r="M28">
        <f ca="1">F28*'Res PW'!$B$8</f>
        <v>0</v>
      </c>
      <c r="N28">
        <f>G28*'Res PW'!$B$9</f>
        <v>33675494.698620774</v>
      </c>
      <c r="O28" s="52">
        <f ca="1">H28*'Res PW'!$B$10</f>
        <v>15174767.515910923</v>
      </c>
      <c r="P28" s="52">
        <f>I28*'Res PW'!$B$11</f>
        <v>52231243.59855406</v>
      </c>
      <c r="Q28">
        <f t="shared" ca="1" si="2"/>
        <v>40185794.868806086</v>
      </c>
      <c r="R28" s="33">
        <f t="shared" ca="1" si="0"/>
        <v>-1268436.0777222961</v>
      </c>
      <c r="S28" s="54">
        <f t="shared" ca="1" si="1"/>
        <v>3.0598470861959683E-2</v>
      </c>
    </row>
    <row r="29" spans="1:19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Data'!F29</f>
        <v>31137297.496341914</v>
      </c>
      <c r="E29">
        <f>'Monthly Data'!BH29</f>
        <v>28</v>
      </c>
      <c r="F29" s="21">
        <f t="shared" ca="1" si="3"/>
        <v>0</v>
      </c>
      <c r="G29">
        <f>'Monthly Data'!CA29</f>
        <v>30</v>
      </c>
      <c r="H29" s="52">
        <f t="shared" ca="1" si="4"/>
        <v>288.59000000000003</v>
      </c>
      <c r="I29">
        <f>'Monthly Data'!BA29</f>
        <v>6550</v>
      </c>
      <c r="K29">
        <f>'Res PW'!$B$6</f>
        <v>-58648470.173869401</v>
      </c>
      <c r="L29">
        <f>E29*'Res PW'!$B$7</f>
        <v>-2330471.9100550944</v>
      </c>
      <c r="M29">
        <f ca="1">F29*'Res PW'!$B$8</f>
        <v>0</v>
      </c>
      <c r="N29">
        <f>G29*'Res PW'!$B$9</f>
        <v>32589188.418020099</v>
      </c>
      <c r="O29" s="52">
        <f ca="1">H29*'Res PW'!$B$10</f>
        <v>8415069.1904781498</v>
      </c>
      <c r="P29" s="52">
        <f>I29*'Res PW'!$B$11</f>
        <v>52441811.482828625</v>
      </c>
      <c r="Q29">
        <f t="shared" ca="1" si="2"/>
        <v>32467127.007402379</v>
      </c>
      <c r="R29" s="33">
        <f t="shared" ca="1" si="0"/>
        <v>1329829.5110604651</v>
      </c>
      <c r="S29" s="54">
        <f t="shared" ca="1" si="1"/>
        <v>4.2708571969571119E-2</v>
      </c>
    </row>
    <row r="30" spans="1:19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Data'!F30</f>
        <v>25546601.50336092</v>
      </c>
      <c r="E30">
        <f>'Monthly Data'!BH30</f>
        <v>29</v>
      </c>
      <c r="F30" s="21">
        <f t="shared" ca="1" si="3"/>
        <v>9.2199999999999989</v>
      </c>
      <c r="G30">
        <f>'Monthly Data'!CA30</f>
        <v>31</v>
      </c>
      <c r="H30" s="52">
        <f t="shared" ca="1" si="4"/>
        <v>65.03</v>
      </c>
      <c r="I30">
        <f>'Monthly Data'!BA30</f>
        <v>6612</v>
      </c>
      <c r="K30">
        <f>'Res PW'!$B$6</f>
        <v>-58648470.173869401</v>
      </c>
      <c r="L30">
        <f>E30*'Res PW'!$B$7</f>
        <v>-2413703.0496999193</v>
      </c>
      <c r="M30">
        <f ca="1">F30*'Res PW'!$B$8</f>
        <v>305010.99311350205</v>
      </c>
      <c r="N30">
        <f>G30*'Res PW'!$B$9</f>
        <v>33675494.698620774</v>
      </c>
      <c r="O30" s="52">
        <f ca="1">H30*'Res PW'!$B$10</f>
        <v>1896226.3053355766</v>
      </c>
      <c r="P30" s="52">
        <f>I30*'Res PW'!$B$11</f>
        <v>52938207.255643189</v>
      </c>
      <c r="Q30">
        <f t="shared" ca="1" si="2"/>
        <v>27752766.029143725</v>
      </c>
      <c r="R30" s="33">
        <f t="shared" ca="1" si="0"/>
        <v>2206164.5257828049</v>
      </c>
      <c r="S30" s="54">
        <f t="shared" ca="1" si="1"/>
        <v>8.6358435015027782E-2</v>
      </c>
    </row>
    <row r="31" spans="1:19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Data'!F31</f>
        <v>23607281.053891569</v>
      </c>
      <c r="E31">
        <f>'Monthly Data'!BH31</f>
        <v>30</v>
      </c>
      <c r="F31" s="21">
        <f t="shared" ref="F31:F46" ca="1" si="5">F19</f>
        <v>19.119999999999997</v>
      </c>
      <c r="G31">
        <f>'Monthly Data'!CA31</f>
        <v>30</v>
      </c>
      <c r="H31" s="52">
        <f t="shared" ca="1" si="4"/>
        <v>4.589999999999999</v>
      </c>
      <c r="I31">
        <f>'Monthly Data'!BA31</f>
        <v>6706.8</v>
      </c>
      <c r="K31">
        <f>'Res PW'!$B$6</f>
        <v>-58648470.173869401</v>
      </c>
      <c r="L31">
        <f>E31*'Res PW'!$B$7</f>
        <v>-2496934.1893447437</v>
      </c>
      <c r="M31">
        <f ca="1">F31*'Res PW'!$B$8</f>
        <v>632517.37400544027</v>
      </c>
      <c r="N31">
        <f>G31*'Res PW'!$B$9</f>
        <v>32589188.418020099</v>
      </c>
      <c r="O31" s="52">
        <f ca="1">H31*'Res PW'!$B$10</f>
        <v>133840.97711041512</v>
      </c>
      <c r="P31" s="52">
        <f>I31*'Res PW'!$B$11</f>
        <v>53697212.40504352</v>
      </c>
      <c r="Q31">
        <f t="shared" ca="1" si="2"/>
        <v>25907354.810965329</v>
      </c>
      <c r="R31" s="33">
        <f t="shared" ca="1" si="0"/>
        <v>2300073.75707376</v>
      </c>
      <c r="S31" s="54">
        <f t="shared" ca="1" si="1"/>
        <v>9.7430693175680289E-2</v>
      </c>
    </row>
    <row r="32" spans="1:19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Data'!F32</f>
        <v>27674057.002183232</v>
      </c>
      <c r="E32">
        <f>'Monthly Data'!BH32</f>
        <v>31</v>
      </c>
      <c r="F32" s="21">
        <f t="shared" ca="1" si="5"/>
        <v>70.609999999999985</v>
      </c>
      <c r="G32">
        <f>'Monthly Data'!CA32</f>
        <v>31</v>
      </c>
      <c r="H32" s="52">
        <f t="shared" ca="1" si="4"/>
        <v>5.9999999999999963E-2</v>
      </c>
      <c r="I32">
        <f>'Monthly Data'!BA32</f>
        <v>6755.3</v>
      </c>
      <c r="K32">
        <f>'Res PW'!$B$6</f>
        <v>-58648470.173869401</v>
      </c>
      <c r="L32">
        <f>E32*'Res PW'!$B$7</f>
        <v>-2580165.3289895686</v>
      </c>
      <c r="M32">
        <f ca="1">F32*'Res PW'!$B$8</f>
        <v>2335881.369169672</v>
      </c>
      <c r="N32">
        <f>G32*'Res PW'!$B$9</f>
        <v>33675494.698620774</v>
      </c>
      <c r="O32" s="52">
        <f ca="1">H32*'Res PW'!$B$10</f>
        <v>1749.555256345295</v>
      </c>
      <c r="P32" s="52">
        <f>I32*'Res PW'!$B$11</f>
        <v>54085522.001519427</v>
      </c>
      <c r="Q32">
        <f t="shared" ca="1" si="2"/>
        <v>28870012.121707253</v>
      </c>
      <c r="R32" s="33">
        <f t="shared" ca="1" si="0"/>
        <v>1195955.1195240207</v>
      </c>
      <c r="S32" s="54">
        <f t="shared" ca="1" si="1"/>
        <v>4.3215749661485149E-2</v>
      </c>
    </row>
    <row r="33" spans="1:19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Data'!F33</f>
        <v>26079644.721337143</v>
      </c>
      <c r="E33">
        <f>'Monthly Data'!BH33</f>
        <v>32</v>
      </c>
      <c r="F33" s="21">
        <f t="shared" ca="1" si="5"/>
        <v>42.949999999999996</v>
      </c>
      <c r="G33">
        <f>'Monthly Data'!CA33</f>
        <v>31</v>
      </c>
      <c r="H33" s="52">
        <f t="shared" ca="1" si="4"/>
        <v>0.92999999999999994</v>
      </c>
      <c r="I33">
        <f>'Monthly Data'!BA33</f>
        <v>6778</v>
      </c>
      <c r="K33">
        <f>'Res PW'!$B$6</f>
        <v>-58648470.173869401</v>
      </c>
      <c r="L33">
        <f>E33*'Res PW'!$B$7</f>
        <v>-2663396.4686343935</v>
      </c>
      <c r="M33">
        <f ca="1">F33*'Res PW'!$B$8</f>
        <v>1420848.3898291662</v>
      </c>
      <c r="N33">
        <f>G33*'Res PW'!$B$9</f>
        <v>33675494.698620774</v>
      </c>
      <c r="O33" s="52">
        <f ca="1">H33*'Res PW'!$B$10</f>
        <v>27118.106473352087</v>
      </c>
      <c r="P33" s="52">
        <f>I33*'Res PW'!$B$11</f>
        <v>54267266.905437015</v>
      </c>
      <c r="Q33">
        <f t="shared" ca="1" si="2"/>
        <v>28078861.45785651</v>
      </c>
      <c r="R33" s="33">
        <f t="shared" ca="1" si="0"/>
        <v>1999216.7365193665</v>
      </c>
      <c r="S33" s="54">
        <f t="shared" ca="1" si="1"/>
        <v>7.6658127742196616E-2</v>
      </c>
    </row>
    <row r="34" spans="1:19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Data'!F34</f>
        <v>23403016.231981173</v>
      </c>
      <c r="E34">
        <f>'Monthly Data'!BH34</f>
        <v>33</v>
      </c>
      <c r="F34" s="21">
        <f t="shared" ca="1" si="5"/>
        <v>15.1</v>
      </c>
      <c r="G34">
        <f>'Monthly Data'!CA34</f>
        <v>30</v>
      </c>
      <c r="H34" s="52">
        <f t="shared" ca="1" si="4"/>
        <v>31.900000000000006</v>
      </c>
      <c r="I34">
        <f>'Monthly Data'!BA34</f>
        <v>6734.6</v>
      </c>
      <c r="K34">
        <f>'Res PW'!$B$6</f>
        <v>-58648470.173869401</v>
      </c>
      <c r="L34">
        <f>E34*'Res PW'!$B$7</f>
        <v>-2746627.6082792184</v>
      </c>
      <c r="M34">
        <f ca="1">F34*'Res PW'!$B$8</f>
        <v>499529.93449174421</v>
      </c>
      <c r="N34">
        <f>G34*'Res PW'!$B$9</f>
        <v>32589188.418020099</v>
      </c>
      <c r="O34" s="52">
        <f ca="1">H34*'Res PW'!$B$10</f>
        <v>930180.21129024925</v>
      </c>
      <c r="P34" s="52">
        <f>I34*'Res PW'!$B$11</f>
        <v>53919789.864466824</v>
      </c>
      <c r="Q34">
        <f t="shared" ca="1" si="2"/>
        <v>26543590.646120295</v>
      </c>
      <c r="R34" s="33">
        <f t="shared" ref="R34:R65" ca="1" si="6">Q34-D34</f>
        <v>3140574.4141391218</v>
      </c>
      <c r="S34" s="54">
        <f t="shared" ref="S34:S65" ca="1" si="7">ABS(R34/D34)</f>
        <v>0.13419528418936869</v>
      </c>
    </row>
    <row r="35" spans="1:19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Data'!F35</f>
        <v>29671559.213167116</v>
      </c>
      <c r="E35">
        <f>'Monthly Data'!BH35</f>
        <v>34</v>
      </c>
      <c r="F35" s="21">
        <f t="shared" ca="1" si="5"/>
        <v>0.1</v>
      </c>
      <c r="G35">
        <f>'Monthly Data'!CA35</f>
        <v>31</v>
      </c>
      <c r="H35" s="52">
        <f t="shared" ca="1" si="4"/>
        <v>175.56</v>
      </c>
      <c r="I35">
        <f>'Monthly Data'!BA35</f>
        <v>6702.2</v>
      </c>
      <c r="K35">
        <f>'Res PW'!$B$6</f>
        <v>-58648470.173869401</v>
      </c>
      <c r="L35">
        <f>E35*'Res PW'!$B$7</f>
        <v>-2829858.7479240433</v>
      </c>
      <c r="M35">
        <f ca="1">F35*'Res PW'!$B$8</f>
        <v>3308.1452615347298</v>
      </c>
      <c r="N35">
        <f>G35*'Res PW'!$B$9</f>
        <v>33675494.698620774</v>
      </c>
      <c r="O35" s="52">
        <f ca="1">H35*'Res PW'!$B$10</f>
        <v>5119198.6800663359</v>
      </c>
      <c r="P35" s="52">
        <f>I35*'Res PW'!$B$11</f>
        <v>53660383.041254051</v>
      </c>
      <c r="Q35">
        <f t="shared" ca="1" si="2"/>
        <v>30980055.643409248</v>
      </c>
      <c r="R35" s="33">
        <f t="shared" ca="1" si="6"/>
        <v>1308496.4302421324</v>
      </c>
      <c r="S35" s="54">
        <f t="shared" ca="1" si="7"/>
        <v>4.4099348498729082E-2</v>
      </c>
    </row>
    <row r="36" spans="1:19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Data'!F36</f>
        <v>34483426.599444464</v>
      </c>
      <c r="E36">
        <f>'Monthly Data'!BH36</f>
        <v>35</v>
      </c>
      <c r="F36" s="21">
        <f t="shared" ca="1" si="5"/>
        <v>0</v>
      </c>
      <c r="G36">
        <f>'Monthly Data'!CA36</f>
        <v>30</v>
      </c>
      <c r="H36" s="52">
        <f t="shared" ca="1" si="4"/>
        <v>401.46</v>
      </c>
      <c r="I36">
        <f>'Monthly Data'!BA36</f>
        <v>6669.4</v>
      </c>
      <c r="K36">
        <f>'Res PW'!$B$6</f>
        <v>-58648470.173869401</v>
      </c>
      <c r="L36">
        <f>E36*'Res PW'!$B$7</f>
        <v>-2913089.8875688678</v>
      </c>
      <c r="M36">
        <f ca="1">F36*'Res PW'!$B$8</f>
        <v>0</v>
      </c>
      <c r="N36">
        <f>G36*'Res PW'!$B$9</f>
        <v>32589188.418020099</v>
      </c>
      <c r="O36" s="52">
        <f ca="1">H36*'Res PW'!$B$10</f>
        <v>11706274.220206374</v>
      </c>
      <c r="P36" s="52">
        <f>I36*'Res PW'!$B$11</f>
        <v>53397773.664668277</v>
      </c>
      <c r="Q36">
        <f t="shared" ca="1" si="2"/>
        <v>36131676.241456479</v>
      </c>
      <c r="R36" s="33">
        <f t="shared" ca="1" si="6"/>
        <v>1648249.642012015</v>
      </c>
      <c r="S36" s="54">
        <f t="shared" ca="1" si="7"/>
        <v>4.7798313698864503E-2</v>
      </c>
    </row>
    <row r="37" spans="1:19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Data'!F37</f>
        <v>44820886.139753386</v>
      </c>
      <c r="E37">
        <f>'Monthly Data'!BH37</f>
        <v>36</v>
      </c>
      <c r="F37" s="21">
        <f t="shared" ca="1" si="5"/>
        <v>0</v>
      </c>
      <c r="G37">
        <f>'Monthly Data'!CA37</f>
        <v>31</v>
      </c>
      <c r="H37" s="52">
        <f t="shared" ca="1" si="4"/>
        <v>622.65</v>
      </c>
      <c r="I37">
        <f>'Monthly Data'!BA37</f>
        <v>6668.3</v>
      </c>
      <c r="K37">
        <f>'Res PW'!$B$6</f>
        <v>-58648470.173869401</v>
      </c>
      <c r="L37">
        <f>E37*'Res PW'!$B$7</f>
        <v>-2996321.0272136927</v>
      </c>
      <c r="M37">
        <f ca="1">F37*'Res PW'!$B$8</f>
        <v>0</v>
      </c>
      <c r="N37">
        <f>G37*'Res PW'!$B$9</f>
        <v>33675494.698620774</v>
      </c>
      <c r="O37" s="52">
        <f ca="1">H37*'Res PW'!$B$10</f>
        <v>18156009.672723308</v>
      </c>
      <c r="P37" s="52">
        <f>I37*'Res PW'!$B$11</f>
        <v>53388966.64289254</v>
      </c>
      <c r="Q37">
        <f t="shared" ca="1" si="2"/>
        <v>43575679.813153528</v>
      </c>
      <c r="R37" s="33">
        <f t="shared" ca="1" si="6"/>
        <v>-1245206.3265998587</v>
      </c>
      <c r="S37" s="54">
        <f t="shared" ca="1" si="7"/>
        <v>2.7781831950337919E-2</v>
      </c>
    </row>
    <row r="38" spans="1:19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Data'!F38</f>
        <v>44087289.164854534</v>
      </c>
      <c r="E38">
        <f>'Monthly Data'!BH38</f>
        <v>37</v>
      </c>
      <c r="F38" s="21">
        <f t="shared" ca="1" si="5"/>
        <v>0</v>
      </c>
      <c r="G38">
        <f>'Monthly Data'!CA38</f>
        <v>31</v>
      </c>
      <c r="H38" s="52">
        <f t="shared" ca="1" si="4"/>
        <v>754.55000000000007</v>
      </c>
      <c r="I38">
        <f>'Monthly Data'!BA38</f>
        <v>6635.9</v>
      </c>
      <c r="K38">
        <f>'Res PW'!$B$6</f>
        <v>-58648470.173869401</v>
      </c>
      <c r="L38">
        <f>E38*'Res PW'!$B$7</f>
        <v>-3079552.1668585176</v>
      </c>
      <c r="M38">
        <f ca="1">F38*'Res PW'!$B$8</f>
        <v>0</v>
      </c>
      <c r="N38">
        <f>G38*'Res PW'!$B$9</f>
        <v>33675494.698620774</v>
      </c>
      <c r="O38" s="52">
        <f ca="1">H38*'Res PW'!$B$10</f>
        <v>22002115.31125572</v>
      </c>
      <c r="P38" s="52">
        <f>I38*'Res PW'!$B$11</f>
        <v>53129559.819679767</v>
      </c>
      <c r="Q38">
        <f t="shared" ca="1" si="2"/>
        <v>47079147.488828346</v>
      </c>
      <c r="R38" s="33">
        <f t="shared" ca="1" si="6"/>
        <v>2991858.3239738122</v>
      </c>
      <c r="S38" s="54">
        <f t="shared" ca="1" si="7"/>
        <v>6.7862152122495634E-2</v>
      </c>
    </row>
    <row r="39" spans="1:19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Data'!F39</f>
        <v>39119213.681232244</v>
      </c>
      <c r="E39">
        <f>'Monthly Data'!BH39</f>
        <v>38</v>
      </c>
      <c r="F39" s="21">
        <f t="shared" ca="1" si="5"/>
        <v>0</v>
      </c>
      <c r="G39">
        <f>'Monthly Data'!CA39</f>
        <v>29</v>
      </c>
      <c r="H39" s="52">
        <f t="shared" ca="1" si="4"/>
        <v>651.70999999999992</v>
      </c>
      <c r="I39">
        <f>'Monthly Data'!BA39</f>
        <v>6598</v>
      </c>
      <c r="K39">
        <f>'Res PW'!$B$6</f>
        <v>-58648470.173869401</v>
      </c>
      <c r="L39">
        <f>E39*'Res PW'!$B$7</f>
        <v>-3162783.3065033425</v>
      </c>
      <c r="M39">
        <f ca="1">F39*'Res PW'!$B$8</f>
        <v>0</v>
      </c>
      <c r="N39">
        <f>G39*'Res PW'!$B$9</f>
        <v>31502882.137419432</v>
      </c>
      <c r="O39" s="52">
        <f ca="1">H39*'Res PW'!$B$10</f>
        <v>19003377.60187988</v>
      </c>
      <c r="P39" s="52">
        <f>I39*'Res PW'!$B$11</f>
        <v>52826117.887588285</v>
      </c>
      <c r="Q39">
        <f t="shared" ca="1" si="2"/>
        <v>41521124.146514855</v>
      </c>
      <c r="R39" s="33">
        <f t="shared" ca="1" si="6"/>
        <v>2401910.4652826115</v>
      </c>
      <c r="S39" s="54">
        <f t="shared" ca="1" si="7"/>
        <v>6.1399763422007314E-2</v>
      </c>
    </row>
    <row r="40" spans="1:19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Data'!F40</f>
        <v>35786704.426676922</v>
      </c>
      <c r="E40">
        <f>'Monthly Data'!BH40</f>
        <v>39</v>
      </c>
      <c r="F40" s="21">
        <f t="shared" ca="1" si="5"/>
        <v>0</v>
      </c>
      <c r="G40">
        <f>'Monthly Data'!CA40</f>
        <v>31</v>
      </c>
      <c r="H40" s="52">
        <f t="shared" ca="1" si="4"/>
        <v>520.41</v>
      </c>
      <c r="I40">
        <f>'Monthly Data'!BA40</f>
        <v>6569.8</v>
      </c>
      <c r="K40">
        <f>'Res PW'!$B$6</f>
        <v>-58648470.173869401</v>
      </c>
      <c r="L40">
        <f>E40*'Res PW'!$B$7</f>
        <v>-3246014.4461481669</v>
      </c>
      <c r="M40">
        <f ca="1">F40*'Res PW'!$B$8</f>
        <v>0</v>
      </c>
      <c r="N40">
        <f>G40*'Res PW'!$B$9</f>
        <v>33675494.698620774</v>
      </c>
      <c r="O40" s="52">
        <f ca="1">H40*'Res PW'!$B$10</f>
        <v>15174767.515910923</v>
      </c>
      <c r="P40" s="52">
        <f>I40*'Res PW'!$B$11</f>
        <v>52600337.874791987</v>
      </c>
      <c r="Q40">
        <f t="shared" ca="1" si="2"/>
        <v>39556115.469306119</v>
      </c>
      <c r="R40" s="33">
        <f t="shared" ca="1" si="6"/>
        <v>3769411.0426291972</v>
      </c>
      <c r="S40" s="54">
        <f t="shared" ca="1" si="7"/>
        <v>0.10532992917390066</v>
      </c>
    </row>
    <row r="41" spans="1:19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Data'!F41</f>
        <v>30167442.240411032</v>
      </c>
      <c r="E41">
        <f>'Monthly Data'!BH41</f>
        <v>40</v>
      </c>
      <c r="F41" s="21">
        <f t="shared" ca="1" si="5"/>
        <v>0</v>
      </c>
      <c r="G41">
        <f>'Monthly Data'!CA41</f>
        <v>30</v>
      </c>
      <c r="H41" s="52">
        <f t="shared" ca="1" si="4"/>
        <v>288.59000000000003</v>
      </c>
      <c r="I41">
        <f>'Monthly Data'!BA41</f>
        <v>6603.3</v>
      </c>
      <c r="K41">
        <f>'Res PW'!$B$6</f>
        <v>-58648470.173869401</v>
      </c>
      <c r="L41">
        <f>E41*'Res PW'!$B$7</f>
        <v>-3329245.5857929918</v>
      </c>
      <c r="M41">
        <f ca="1">F41*'Res PW'!$B$8</f>
        <v>0</v>
      </c>
      <c r="N41">
        <f>G41*'Res PW'!$B$9</f>
        <v>32589188.418020099</v>
      </c>
      <c r="O41" s="52">
        <f ca="1">H41*'Res PW'!$B$10</f>
        <v>8415069.1904781498</v>
      </c>
      <c r="P41" s="52">
        <f>I41*'Res PW'!$B$11</f>
        <v>52868551.719780505</v>
      </c>
      <c r="Q41">
        <f t="shared" ca="1" si="2"/>
        <v>31895093.568616364</v>
      </c>
      <c r="R41" s="33">
        <f t="shared" ca="1" si="6"/>
        <v>1727651.3282053322</v>
      </c>
      <c r="S41" s="54">
        <f t="shared" ca="1" si="7"/>
        <v>5.726873741689123E-2</v>
      </c>
    </row>
    <row r="42" spans="1:19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Data'!F42</f>
        <v>26524654.958384875</v>
      </c>
      <c r="E42">
        <f>'Monthly Data'!BH42</f>
        <v>41</v>
      </c>
      <c r="F42" s="21">
        <f t="shared" ca="1" si="5"/>
        <v>9.2199999999999989</v>
      </c>
      <c r="G42">
        <f>'Monthly Data'!CA42</f>
        <v>31</v>
      </c>
      <c r="H42" s="52">
        <f t="shared" ca="1" si="4"/>
        <v>65.03</v>
      </c>
      <c r="I42">
        <f>'Monthly Data'!BA42</f>
        <v>6658.1</v>
      </c>
      <c r="K42">
        <f>'Res PW'!$B$6</f>
        <v>-58648470.173869401</v>
      </c>
      <c r="L42">
        <f>E42*'Res PW'!$B$7</f>
        <v>-3412476.7254378167</v>
      </c>
      <c r="M42">
        <f ca="1">F42*'Res PW'!$B$8</f>
        <v>305010.99311350205</v>
      </c>
      <c r="N42">
        <f>G42*'Res PW'!$B$9</f>
        <v>33675494.698620774</v>
      </c>
      <c r="O42" s="52">
        <f ca="1">H42*'Res PW'!$B$10</f>
        <v>1896226.3053355766</v>
      </c>
      <c r="P42" s="52">
        <f>I42*'Res PW'!$B$11</f>
        <v>53307301.531881116</v>
      </c>
      <c r="Q42">
        <f t="shared" ca="1" si="2"/>
        <v>27123086.629643749</v>
      </c>
      <c r="R42" s="33">
        <f t="shared" ca="1" si="6"/>
        <v>598431.67125887424</v>
      </c>
      <c r="S42" s="54">
        <f t="shared" ca="1" si="7"/>
        <v>2.2561336695906774E-2</v>
      </c>
    </row>
    <row r="43" spans="1:19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Data'!F43</f>
        <v>25849968.26188796</v>
      </c>
      <c r="E43">
        <f>'Monthly Data'!BH43</f>
        <v>42</v>
      </c>
      <c r="F43" s="21">
        <f t="shared" ca="1" si="5"/>
        <v>19.119999999999997</v>
      </c>
      <c r="G43">
        <f>'Monthly Data'!CA43</f>
        <v>30</v>
      </c>
      <c r="H43" s="52">
        <f t="shared" ca="1" si="4"/>
        <v>4.589999999999999</v>
      </c>
      <c r="I43">
        <f>'Monthly Data'!BA43</f>
        <v>6737.2</v>
      </c>
      <c r="K43">
        <f>'Res PW'!$B$6</f>
        <v>-58648470.173869401</v>
      </c>
      <c r="L43">
        <f>E43*'Res PW'!$B$7</f>
        <v>-3495707.8650826416</v>
      </c>
      <c r="M43">
        <f ca="1">F43*'Res PW'!$B$8</f>
        <v>632517.37400544027</v>
      </c>
      <c r="N43">
        <f>G43*'Res PW'!$B$9</f>
        <v>32589188.418020099</v>
      </c>
      <c r="O43" s="52">
        <f ca="1">H43*'Res PW'!$B$10</f>
        <v>133840.97711041512</v>
      </c>
      <c r="P43" s="52">
        <f>I43*'Res PW'!$B$11</f>
        <v>53940606.4613913</v>
      </c>
      <c r="Q43">
        <f t="shared" ca="1" si="2"/>
        <v>25151975.191575207</v>
      </c>
      <c r="R43" s="33">
        <f t="shared" ca="1" si="6"/>
        <v>-697993.07031275332</v>
      </c>
      <c r="S43" s="54">
        <f t="shared" ca="1" si="7"/>
        <v>2.7001699315114563E-2</v>
      </c>
    </row>
    <row r="44" spans="1:19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Data'!F44</f>
        <v>27576657.898237556</v>
      </c>
      <c r="E44">
        <f>'Monthly Data'!BH44</f>
        <v>43</v>
      </c>
      <c r="F44" s="21">
        <f t="shared" ca="1" si="5"/>
        <v>70.609999999999985</v>
      </c>
      <c r="G44">
        <f>'Monthly Data'!CA44</f>
        <v>31</v>
      </c>
      <c r="H44" s="52">
        <f t="shared" ca="1" si="4"/>
        <v>5.9999999999999963E-2</v>
      </c>
      <c r="I44">
        <f>'Monthly Data'!BA44</f>
        <v>6778.6</v>
      </c>
      <c r="K44">
        <f>'Res PW'!$B$6</f>
        <v>-58648470.173869401</v>
      </c>
      <c r="L44">
        <f>E44*'Res PW'!$B$7</f>
        <v>-3578939.0047274665</v>
      </c>
      <c r="M44">
        <f ca="1">F44*'Res PW'!$B$8</f>
        <v>2335881.369169672</v>
      </c>
      <c r="N44">
        <f>G44*'Res PW'!$B$9</f>
        <v>33675494.698620774</v>
      </c>
      <c r="O44" s="52">
        <f ca="1">H44*'Res PW'!$B$10</f>
        <v>1749.555256345295</v>
      </c>
      <c r="P44" s="52">
        <f>I44*'Res PW'!$B$11</f>
        <v>54272070.735496514</v>
      </c>
      <c r="Q44">
        <f t="shared" ca="1" si="2"/>
        <v>28057787.179946437</v>
      </c>
      <c r="R44" s="33">
        <f t="shared" ca="1" si="6"/>
        <v>481129.28170888126</v>
      </c>
      <c r="S44" s="54">
        <f t="shared" ca="1" si="7"/>
        <v>1.7446975753346475E-2</v>
      </c>
    </row>
    <row r="45" spans="1:19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Data'!F45</f>
        <v>26763573.194316972</v>
      </c>
      <c r="E45">
        <f>'Monthly Data'!BH45</f>
        <v>44</v>
      </c>
      <c r="F45" s="21">
        <f t="shared" ca="1" si="5"/>
        <v>42.949999999999996</v>
      </c>
      <c r="G45">
        <f>'Monthly Data'!CA45</f>
        <v>31</v>
      </c>
      <c r="H45" s="52">
        <f t="shared" ca="1" si="4"/>
        <v>0.92999999999999994</v>
      </c>
      <c r="I45">
        <f>'Monthly Data'!BA45</f>
        <v>6797.9</v>
      </c>
      <c r="K45">
        <f>'Res PW'!$B$6</f>
        <v>-58648470.173869401</v>
      </c>
      <c r="L45">
        <f>E45*'Res PW'!$B$7</f>
        <v>-3662170.1443722909</v>
      </c>
      <c r="M45">
        <f ca="1">F45*'Res PW'!$B$8</f>
        <v>1420848.3898291662</v>
      </c>
      <c r="N45">
        <f>G45*'Res PW'!$B$9</f>
        <v>33675494.698620774</v>
      </c>
      <c r="O45" s="52">
        <f ca="1">H45*'Res PW'!$B$10</f>
        <v>27118.106473352087</v>
      </c>
      <c r="P45" s="52">
        <f>I45*'Res PW'!$B$11</f>
        <v>54426593.935743622</v>
      </c>
      <c r="Q45">
        <f t="shared" ca="1" si="2"/>
        <v>27239414.812425222</v>
      </c>
      <c r="R45" s="33">
        <f t="shared" ca="1" si="6"/>
        <v>475841.6181082502</v>
      </c>
      <c r="S45" s="54">
        <f t="shared" ca="1" si="7"/>
        <v>1.777945024953885E-2</v>
      </c>
    </row>
    <row r="46" spans="1:19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Data'!F46</f>
        <v>25958395.023996331</v>
      </c>
      <c r="E46">
        <f>'Monthly Data'!BH46</f>
        <v>45</v>
      </c>
      <c r="F46" s="21">
        <f t="shared" ca="1" si="5"/>
        <v>15.1</v>
      </c>
      <c r="G46">
        <f>'Monthly Data'!CA46</f>
        <v>30</v>
      </c>
      <c r="H46" s="52">
        <f t="shared" ca="1" si="4"/>
        <v>31.900000000000006</v>
      </c>
      <c r="I46">
        <f>'Monthly Data'!BA46</f>
        <v>6763.1</v>
      </c>
      <c r="K46">
        <f>'Res PW'!$B$6</f>
        <v>-58648470.173869401</v>
      </c>
      <c r="L46">
        <f>E46*'Res PW'!$B$7</f>
        <v>-3745401.2840171158</v>
      </c>
      <c r="M46">
        <f ca="1">F46*'Res PW'!$B$8</f>
        <v>499529.93449174421</v>
      </c>
      <c r="N46">
        <f>G46*'Res PW'!$B$9</f>
        <v>32589188.418020099</v>
      </c>
      <c r="O46" s="52">
        <f ca="1">H46*'Res PW'!$B$10</f>
        <v>930180.21129024925</v>
      </c>
      <c r="P46" s="52">
        <f>I46*'Res PW'!$B$11</f>
        <v>54147971.792292871</v>
      </c>
      <c r="Q46">
        <f t="shared" ca="1" si="2"/>
        <v>25772998.898208447</v>
      </c>
      <c r="R46" s="33">
        <f t="shared" ca="1" si="6"/>
        <v>-185396.125787884</v>
      </c>
      <c r="S46" s="54">
        <f t="shared" ca="1" si="7"/>
        <v>7.1420488676784922E-3</v>
      </c>
    </row>
    <row r="47" spans="1:19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Data'!F47</f>
        <v>30128453.119822662</v>
      </c>
      <c r="E47">
        <f>'Monthly Data'!BH47</f>
        <v>46</v>
      </c>
      <c r="F47" s="21">
        <f t="shared" ref="F47:F62" ca="1" si="8">F35</f>
        <v>0.1</v>
      </c>
      <c r="G47">
        <f>'Monthly Data'!CA47</f>
        <v>31</v>
      </c>
      <c r="H47" s="52">
        <f t="shared" ca="1" si="4"/>
        <v>175.56</v>
      </c>
      <c r="I47">
        <f>'Monthly Data'!BA47</f>
        <v>6740.9</v>
      </c>
      <c r="K47">
        <f>'Res PW'!$B$6</f>
        <v>-58648470.173869401</v>
      </c>
      <c r="L47">
        <f>E47*'Res PW'!$B$7</f>
        <v>-3828632.4236619407</v>
      </c>
      <c r="M47">
        <f ca="1">F47*'Res PW'!$B$8</f>
        <v>3308.1452615347298</v>
      </c>
      <c r="N47">
        <f>G47*'Res PW'!$B$9</f>
        <v>33675494.698620774</v>
      </c>
      <c r="O47" s="52">
        <f ca="1">H47*'Res PW'!$B$10</f>
        <v>5119198.6800663359</v>
      </c>
      <c r="P47" s="52">
        <f>I47*'Res PW'!$B$11</f>
        <v>53970230.080091521</v>
      </c>
      <c r="Q47">
        <f t="shared" ca="1" si="2"/>
        <v>30291129.006508823</v>
      </c>
      <c r="R47" s="33">
        <f t="shared" ca="1" si="6"/>
        <v>162675.88668616116</v>
      </c>
      <c r="S47" s="54">
        <f t="shared" ca="1" si="7"/>
        <v>5.3994105186611942E-3</v>
      </c>
    </row>
    <row r="48" spans="1:19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Data'!F48</f>
        <v>35574548.076839074</v>
      </c>
      <c r="E48">
        <f>'Monthly Data'!BH48</f>
        <v>47</v>
      </c>
      <c r="F48" s="21">
        <f t="shared" ca="1" si="8"/>
        <v>0</v>
      </c>
      <c r="G48">
        <f>'Monthly Data'!CA48</f>
        <v>30</v>
      </c>
      <c r="H48" s="52">
        <f t="shared" ca="1" si="4"/>
        <v>401.46</v>
      </c>
      <c r="I48">
        <f>'Monthly Data'!BA48</f>
        <v>6727.4</v>
      </c>
      <c r="K48">
        <f>'Res PW'!$B$6</f>
        <v>-58648470.173869401</v>
      </c>
      <c r="L48">
        <f>E48*'Res PW'!$B$7</f>
        <v>-3911863.5633067656</v>
      </c>
      <c r="M48">
        <f ca="1">F48*'Res PW'!$B$8</f>
        <v>0</v>
      </c>
      <c r="N48">
        <f>G48*'Res PW'!$B$9</f>
        <v>32589188.418020099</v>
      </c>
      <c r="O48" s="52">
        <f ca="1">H48*'Res PW'!$B$10</f>
        <v>11706274.220206374</v>
      </c>
      <c r="P48" s="52">
        <f>I48*'Res PW'!$B$11</f>
        <v>53862143.903752871</v>
      </c>
      <c r="Q48">
        <f t="shared" ca="1" si="2"/>
        <v>35597272.804803178</v>
      </c>
      <c r="R48" s="33">
        <f t="shared" ca="1" si="6"/>
        <v>22724.727964103222</v>
      </c>
      <c r="S48" s="54">
        <f t="shared" ca="1" si="7"/>
        <v>6.3879175400960973E-4</v>
      </c>
    </row>
    <row r="49" spans="1:19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Data'!F49</f>
        <v>42333849.624637283</v>
      </c>
      <c r="E49">
        <f>'Monthly Data'!BH49</f>
        <v>48</v>
      </c>
      <c r="F49" s="21">
        <f t="shared" ca="1" si="8"/>
        <v>0</v>
      </c>
      <c r="G49">
        <f>'Monthly Data'!CA49</f>
        <v>31</v>
      </c>
      <c r="H49" s="52">
        <f t="shared" ca="1" si="4"/>
        <v>622.65</v>
      </c>
      <c r="I49">
        <f>'Monthly Data'!BA49</f>
        <v>6740.2</v>
      </c>
      <c r="K49">
        <f>'Res PW'!$B$6</f>
        <v>-58648470.173869401</v>
      </c>
      <c r="L49">
        <f>E49*'Res PW'!$B$7</f>
        <v>-3995094.7029515905</v>
      </c>
      <c r="M49">
        <f ca="1">F49*'Res PW'!$B$8</f>
        <v>0</v>
      </c>
      <c r="N49">
        <f>G49*'Res PW'!$B$9</f>
        <v>33675494.698620774</v>
      </c>
      <c r="O49" s="52">
        <f ca="1">H49*'Res PW'!$B$10</f>
        <v>18156009.672723308</v>
      </c>
      <c r="P49" s="52">
        <f>I49*'Res PW'!$B$11</f>
        <v>53964625.611688778</v>
      </c>
      <c r="Q49">
        <f t="shared" ca="1" si="2"/>
        <v>43152565.106211871</v>
      </c>
      <c r="R49" s="33">
        <f t="shared" ca="1" si="6"/>
        <v>818715.48157458752</v>
      </c>
      <c r="S49" s="54">
        <f t="shared" ca="1" si="7"/>
        <v>1.9339499923439866E-2</v>
      </c>
    </row>
    <row r="50" spans="1:19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Data'!F50</f>
        <v>46802290.743521035</v>
      </c>
      <c r="E50">
        <f>'Monthly Data'!BH50</f>
        <v>49</v>
      </c>
      <c r="F50" s="21">
        <f t="shared" ca="1" si="8"/>
        <v>0</v>
      </c>
      <c r="G50">
        <f>'Monthly Data'!CA50</f>
        <v>31</v>
      </c>
      <c r="H50" s="52">
        <f t="shared" ca="1" si="4"/>
        <v>754.55000000000007</v>
      </c>
      <c r="I50">
        <f>'Monthly Data'!BA50</f>
        <v>6721.7</v>
      </c>
      <c r="K50">
        <f>'Res PW'!$B$6</f>
        <v>-58648470.173869401</v>
      </c>
      <c r="L50">
        <f>E50*'Res PW'!$B$7</f>
        <v>-4078325.842596415</v>
      </c>
      <c r="M50">
        <f ca="1">F50*'Res PW'!$B$8</f>
        <v>0</v>
      </c>
      <c r="N50">
        <f>G50*'Res PW'!$B$9</f>
        <v>33675494.698620774</v>
      </c>
      <c r="O50" s="52">
        <f ca="1">H50*'Res PW'!$B$10</f>
        <v>22002115.31125572</v>
      </c>
      <c r="P50" s="52">
        <f>I50*'Res PW'!$B$11</f>
        <v>53816507.518187664</v>
      </c>
      <c r="Q50">
        <f t="shared" ca="1" si="2"/>
        <v>46767321.511598349</v>
      </c>
      <c r="R50" s="33">
        <f t="shared" ca="1" si="6"/>
        <v>-34969.2319226861</v>
      </c>
      <c r="S50" s="54">
        <f t="shared" ca="1" si="7"/>
        <v>7.4716923823919844E-4</v>
      </c>
    </row>
    <row r="51" spans="1:19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Data'!F51</f>
        <v>40863095.00859201</v>
      </c>
      <c r="E51">
        <f>'Monthly Data'!BH51</f>
        <v>50</v>
      </c>
      <c r="F51" s="21">
        <f t="shared" ca="1" si="8"/>
        <v>0</v>
      </c>
      <c r="G51">
        <f>'Monthly Data'!CA51</f>
        <v>28</v>
      </c>
      <c r="H51" s="52">
        <f t="shared" ca="1" si="4"/>
        <v>651.70999999999992</v>
      </c>
      <c r="I51">
        <f>'Monthly Data'!BA51</f>
        <v>6702</v>
      </c>
      <c r="K51">
        <f>'Res PW'!$B$6</f>
        <v>-58648470.173869401</v>
      </c>
      <c r="L51">
        <f>E51*'Res PW'!$B$7</f>
        <v>-4161556.9822412399</v>
      </c>
      <c r="M51">
        <f ca="1">F51*'Res PW'!$B$8</f>
        <v>0</v>
      </c>
      <c r="N51">
        <f>G51*'Res PW'!$B$9</f>
        <v>30416575.856818762</v>
      </c>
      <c r="O51" s="52">
        <f ca="1">H51*'Res PW'!$B$10</f>
        <v>19003377.60187988</v>
      </c>
      <c r="P51" s="52">
        <f>I51*'Res PW'!$B$11</f>
        <v>53658781.764567554</v>
      </c>
      <c r="Q51">
        <f t="shared" ca="1" si="2"/>
        <v>40268708.067155555</v>
      </c>
      <c r="R51" s="33">
        <f t="shared" ca="1" si="6"/>
        <v>-594386.94143645465</v>
      </c>
      <c r="S51" s="54">
        <f t="shared" ca="1" si="7"/>
        <v>1.4545813069506284E-2</v>
      </c>
    </row>
    <row r="52" spans="1:19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Data'!F52</f>
        <v>39346730.338868059</v>
      </c>
      <c r="E52">
        <f>'Monthly Data'!BH52</f>
        <v>51</v>
      </c>
      <c r="F52" s="21">
        <f t="shared" ca="1" si="8"/>
        <v>0</v>
      </c>
      <c r="G52">
        <f>'Monthly Data'!CA52</f>
        <v>31</v>
      </c>
      <c r="H52" s="52">
        <f t="shared" ca="1" si="4"/>
        <v>520.41</v>
      </c>
      <c r="I52">
        <f>'Monthly Data'!BA52</f>
        <v>6675.8</v>
      </c>
      <c r="K52">
        <f>'Res PW'!$B$6</f>
        <v>-58648470.173869401</v>
      </c>
      <c r="L52">
        <f>E52*'Res PW'!$B$7</f>
        <v>-4244788.1218860643</v>
      </c>
      <c r="M52">
        <f ca="1">F52*'Res PW'!$B$8</f>
        <v>0</v>
      </c>
      <c r="N52">
        <f>G52*'Res PW'!$B$9</f>
        <v>33675494.698620774</v>
      </c>
      <c r="O52" s="52">
        <f ca="1">H52*'Res PW'!$B$10</f>
        <v>15174767.515910923</v>
      </c>
      <c r="P52" s="52">
        <f>I52*'Res PW'!$B$11</f>
        <v>53449014.518636242</v>
      </c>
      <c r="Q52">
        <f t="shared" ca="1" si="2"/>
        <v>39406018.437412471</v>
      </c>
      <c r="R52" s="33">
        <f t="shared" ca="1" si="6"/>
        <v>59288.098544411361</v>
      </c>
      <c r="S52" s="54">
        <f t="shared" ca="1" si="7"/>
        <v>1.5068113165643277E-3</v>
      </c>
    </row>
    <row r="53" spans="1:19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Data'!F53</f>
        <v>32944162.958687931</v>
      </c>
      <c r="E53">
        <f>'Monthly Data'!BH53</f>
        <v>52</v>
      </c>
      <c r="F53" s="21">
        <f t="shared" ca="1" si="8"/>
        <v>0</v>
      </c>
      <c r="G53">
        <f>'Monthly Data'!CA53</f>
        <v>30</v>
      </c>
      <c r="H53" s="52">
        <f t="shared" ca="1" si="4"/>
        <v>288.59000000000003</v>
      </c>
      <c r="I53">
        <f>'Monthly Data'!BA53</f>
        <v>6703.7</v>
      </c>
      <c r="K53">
        <f>'Res PW'!$B$6</f>
        <v>-58648470.173869401</v>
      </c>
      <c r="L53">
        <f>E53*'Res PW'!$B$7</f>
        <v>-4328019.2615308892</v>
      </c>
      <c r="M53">
        <f ca="1">F53*'Res PW'!$B$8</f>
        <v>0</v>
      </c>
      <c r="N53">
        <f>G53*'Res PW'!$B$9</f>
        <v>32589188.418020099</v>
      </c>
      <c r="O53" s="52">
        <f ca="1">H53*'Res PW'!$B$10</f>
        <v>8415069.1904781498</v>
      </c>
      <c r="P53" s="52">
        <f>I53*'Res PW'!$B$11</f>
        <v>53672392.61640279</v>
      </c>
      <c r="Q53">
        <f t="shared" ca="1" si="2"/>
        <v>31700160.789500747</v>
      </c>
      <c r="R53" s="33">
        <f t="shared" ca="1" si="6"/>
        <v>-1244002.1691871844</v>
      </c>
      <c r="S53" s="54">
        <f t="shared" ca="1" si="7"/>
        <v>3.7760928111822613E-2</v>
      </c>
    </row>
    <row r="54" spans="1:19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Data'!F54</f>
        <v>27766964.447268263</v>
      </c>
      <c r="E54">
        <f>'Monthly Data'!BH54</f>
        <v>53</v>
      </c>
      <c r="F54" s="21">
        <f t="shared" ca="1" si="8"/>
        <v>9.2199999999999989</v>
      </c>
      <c r="G54">
        <f>'Monthly Data'!CA54</f>
        <v>31</v>
      </c>
      <c r="H54" s="52">
        <f t="shared" ca="1" si="4"/>
        <v>65.03</v>
      </c>
      <c r="I54">
        <f>'Monthly Data'!BA54</f>
        <v>6770.3</v>
      </c>
      <c r="K54">
        <f>'Res PW'!$B$6</f>
        <v>-58648470.173869401</v>
      </c>
      <c r="L54">
        <f>E54*'Res PW'!$B$7</f>
        <v>-4411250.4011757141</v>
      </c>
      <c r="M54">
        <f ca="1">F54*'Res PW'!$B$8</f>
        <v>305010.99311350205</v>
      </c>
      <c r="N54">
        <f>G54*'Res PW'!$B$9</f>
        <v>33675494.698620774</v>
      </c>
      <c r="O54" s="52">
        <f ca="1">H54*'Res PW'!$B$10</f>
        <v>1896226.3053355766</v>
      </c>
      <c r="P54" s="52">
        <f>I54*'Res PW'!$B$11</f>
        <v>54205617.753006823</v>
      </c>
      <c r="Q54">
        <f t="shared" ca="1" si="2"/>
        <v>27022629.175031561</v>
      </c>
      <c r="R54" s="33">
        <f t="shared" ca="1" si="6"/>
        <v>-744335.2722367011</v>
      </c>
      <c r="S54" s="54">
        <f t="shared" ca="1" si="7"/>
        <v>2.6806505034075823E-2</v>
      </c>
    </row>
    <row r="55" spans="1:19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Data'!F55</f>
        <v>25840244.568076152</v>
      </c>
      <c r="E55">
        <f>'Monthly Data'!BH55</f>
        <v>54</v>
      </c>
      <c r="F55" s="21">
        <f t="shared" ca="1" si="8"/>
        <v>19.119999999999997</v>
      </c>
      <c r="G55">
        <f>'Monthly Data'!CA55</f>
        <v>30</v>
      </c>
      <c r="H55" s="52">
        <f t="shared" ca="1" si="4"/>
        <v>4.589999999999999</v>
      </c>
      <c r="I55">
        <f>'Monthly Data'!BA55</f>
        <v>6861.8</v>
      </c>
      <c r="K55">
        <f>'Res PW'!$B$6</f>
        <v>-58648470.173869401</v>
      </c>
      <c r="L55">
        <f>E55*'Res PW'!$B$7</f>
        <v>-4494481.540820539</v>
      </c>
      <c r="M55">
        <f ca="1">F55*'Res PW'!$B$8</f>
        <v>632517.37400544027</v>
      </c>
      <c r="N55">
        <f>G55*'Res PW'!$B$9</f>
        <v>32589188.418020099</v>
      </c>
      <c r="O55" s="52">
        <f ca="1">H55*'Res PW'!$B$10</f>
        <v>133840.97711041512</v>
      </c>
      <c r="P55" s="52">
        <f>I55*'Res PW'!$B$11</f>
        <v>54938201.83707992</v>
      </c>
      <c r="Q55">
        <f t="shared" ca="1" si="2"/>
        <v>25150796.891525932</v>
      </c>
      <c r="R55" s="33">
        <f t="shared" ca="1" si="6"/>
        <v>-689447.6765502207</v>
      </c>
      <c r="S55" s="54">
        <f t="shared" ca="1" si="7"/>
        <v>2.6681159101798361E-2</v>
      </c>
    </row>
    <row r="56" spans="1:19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Data'!F56</f>
        <v>26930561.022201441</v>
      </c>
      <c r="E56">
        <f>'Monthly Data'!BH56</f>
        <v>55</v>
      </c>
      <c r="F56" s="21">
        <f t="shared" ca="1" si="8"/>
        <v>70.609999999999985</v>
      </c>
      <c r="G56">
        <f>'Monthly Data'!CA56</f>
        <v>31</v>
      </c>
      <c r="H56" s="52">
        <f t="shared" ca="1" si="4"/>
        <v>5.9999999999999963E-2</v>
      </c>
      <c r="I56">
        <f>'Monthly Data'!BA56</f>
        <v>6917.1</v>
      </c>
      <c r="K56">
        <f>'Res PW'!$B$6</f>
        <v>-58648470.173869401</v>
      </c>
      <c r="L56">
        <f>E56*'Res PW'!$B$7</f>
        <v>-4577712.6804653639</v>
      </c>
      <c r="M56">
        <f ca="1">F56*'Res PW'!$B$8</f>
        <v>2335881.369169672</v>
      </c>
      <c r="N56">
        <f>G56*'Res PW'!$B$9</f>
        <v>33675494.698620774</v>
      </c>
      <c r="O56" s="52">
        <f ca="1">H56*'Res PW'!$B$10</f>
        <v>1749.555256345295</v>
      </c>
      <c r="P56" s="52">
        <f>I56*'Res PW'!$B$11</f>
        <v>55380954.840896785</v>
      </c>
      <c r="Q56">
        <f t="shared" ca="1" si="2"/>
        <v>28167897.609608814</v>
      </c>
      <c r="R56" s="33">
        <f t="shared" ca="1" si="6"/>
        <v>1237336.5874073729</v>
      </c>
      <c r="S56" s="54">
        <f t="shared" ca="1" si="7"/>
        <v>4.5945444151249494E-2</v>
      </c>
    </row>
    <row r="57" spans="1:19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Data'!F57</f>
        <v>26324433.400251023</v>
      </c>
      <c r="E57">
        <f>'Monthly Data'!BH57</f>
        <v>56</v>
      </c>
      <c r="F57" s="21">
        <f t="shared" ca="1" si="8"/>
        <v>42.949999999999996</v>
      </c>
      <c r="G57">
        <f>'Monthly Data'!CA57</f>
        <v>31</v>
      </c>
      <c r="H57" s="52">
        <f t="shared" ca="1" si="4"/>
        <v>0.92999999999999994</v>
      </c>
      <c r="I57">
        <f>'Monthly Data'!BA57</f>
        <v>6934.7</v>
      </c>
      <c r="K57">
        <f>'Res PW'!$B$6</f>
        <v>-58648470.173869401</v>
      </c>
      <c r="L57">
        <f>E57*'Res PW'!$B$7</f>
        <v>-4660943.8201101888</v>
      </c>
      <c r="M57">
        <f ca="1">F57*'Res PW'!$B$8</f>
        <v>1420848.3898291662</v>
      </c>
      <c r="N57">
        <f>G57*'Res PW'!$B$9</f>
        <v>33675494.698620774</v>
      </c>
      <c r="O57" s="52">
        <f ca="1">H57*'Res PW'!$B$10</f>
        <v>27118.106473352087</v>
      </c>
      <c r="P57" s="52">
        <f>I57*'Res PW'!$B$11</f>
        <v>55521867.189308651</v>
      </c>
      <c r="Q57">
        <f t="shared" ca="1" si="2"/>
        <v>27335914.390252355</v>
      </c>
      <c r="R57" s="33">
        <f t="shared" ca="1" si="6"/>
        <v>1011480.990001332</v>
      </c>
      <c r="S57" s="54">
        <f t="shared" ca="1" si="7"/>
        <v>3.8423656631929134E-2</v>
      </c>
    </row>
    <row r="58" spans="1:19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Data'!F58</f>
        <v>25462329.007481307</v>
      </c>
      <c r="E58">
        <f>'Monthly Data'!BH58</f>
        <v>57</v>
      </c>
      <c r="F58" s="21">
        <f t="shared" ca="1" si="8"/>
        <v>15.1</v>
      </c>
      <c r="G58">
        <f>'Monthly Data'!CA58</f>
        <v>30</v>
      </c>
      <c r="H58" s="52">
        <f t="shared" ca="1" si="4"/>
        <v>31.900000000000006</v>
      </c>
      <c r="I58">
        <f>'Monthly Data'!BA58</f>
        <v>6906.9</v>
      </c>
      <c r="K58">
        <f>'Res PW'!$B$6</f>
        <v>-58648470.173869401</v>
      </c>
      <c r="L58">
        <f>E58*'Res PW'!$B$7</f>
        <v>-4744174.9597550137</v>
      </c>
      <c r="M58">
        <f ca="1">F58*'Res PW'!$B$8</f>
        <v>499529.93449174421</v>
      </c>
      <c r="N58">
        <f>G58*'Res PW'!$B$9</f>
        <v>32589188.418020099</v>
      </c>
      <c r="O58" s="52">
        <f ca="1">H58*'Res PW'!$B$10</f>
        <v>930180.21129024925</v>
      </c>
      <c r="P58" s="52">
        <f>I58*'Res PW'!$B$11</f>
        <v>55299289.729885347</v>
      </c>
      <c r="Q58">
        <f t="shared" ca="1" si="2"/>
        <v>25925543.160063028</v>
      </c>
      <c r="R58" s="33">
        <f t="shared" ca="1" si="6"/>
        <v>463214.15258172154</v>
      </c>
      <c r="S58" s="54">
        <f t="shared" ca="1" si="7"/>
        <v>1.8192136015743911E-2</v>
      </c>
    </row>
    <row r="59" spans="1:19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Data'!F59</f>
        <v>30160943.961061317</v>
      </c>
      <c r="E59">
        <f>'Monthly Data'!BH59</f>
        <v>58</v>
      </c>
      <c r="F59" s="21">
        <f t="shared" ca="1" si="8"/>
        <v>0.1</v>
      </c>
      <c r="G59">
        <f>'Monthly Data'!CA59</f>
        <v>31</v>
      </c>
      <c r="H59" s="52">
        <f t="shared" ca="1" si="4"/>
        <v>175.56</v>
      </c>
      <c r="I59">
        <f>'Monthly Data'!BA59</f>
        <v>6889</v>
      </c>
      <c r="K59">
        <f>'Res PW'!$B$6</f>
        <v>-58648470.173869401</v>
      </c>
      <c r="L59">
        <f>E59*'Res PW'!$B$7</f>
        <v>-4827406.0993998386</v>
      </c>
      <c r="M59">
        <f ca="1">F59*'Res PW'!$B$8</f>
        <v>3308.1452615347298</v>
      </c>
      <c r="N59">
        <f>G59*'Res PW'!$B$9</f>
        <v>33675494.698620774</v>
      </c>
      <c r="O59" s="52">
        <f ca="1">H59*'Res PW'!$B$10</f>
        <v>5119198.6800663359</v>
      </c>
      <c r="P59" s="52">
        <f>I59*'Res PW'!$B$11</f>
        <v>55155975.466443725</v>
      </c>
      <c r="Q59">
        <f t="shared" ca="1" si="2"/>
        <v>30478100.717123132</v>
      </c>
      <c r="R59" s="33">
        <f t="shared" ca="1" si="6"/>
        <v>317156.75606181473</v>
      </c>
      <c r="S59" s="54">
        <f t="shared" ca="1" si="7"/>
        <v>1.0515478443621447E-2</v>
      </c>
    </row>
    <row r="60" spans="1:19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Data'!F60</f>
        <v>37916958.553996116</v>
      </c>
      <c r="E60">
        <f>'Monthly Data'!BH60</f>
        <v>59</v>
      </c>
      <c r="F60" s="21">
        <f t="shared" ca="1" si="8"/>
        <v>0</v>
      </c>
      <c r="G60">
        <f>'Monthly Data'!CA60</f>
        <v>30</v>
      </c>
      <c r="H60" s="52">
        <f t="shared" ca="1" si="4"/>
        <v>401.46</v>
      </c>
      <c r="I60">
        <f>'Monthly Data'!BA60</f>
        <v>6863.8</v>
      </c>
      <c r="K60">
        <f>'Res PW'!$B$6</f>
        <v>-58648470.173869401</v>
      </c>
      <c r="L60">
        <f>E60*'Res PW'!$B$7</f>
        <v>-4910637.2390446635</v>
      </c>
      <c r="M60">
        <f ca="1">F60*'Res PW'!$B$8</f>
        <v>0</v>
      </c>
      <c r="N60">
        <f>G60*'Res PW'!$B$9</f>
        <v>32589188.418020099</v>
      </c>
      <c r="O60" s="52">
        <f ca="1">H60*'Res PW'!$B$10</f>
        <v>11706274.220206374</v>
      </c>
      <c r="P60" s="52">
        <f>I60*'Res PW'!$B$11</f>
        <v>54954214.603944905</v>
      </c>
      <c r="Q60">
        <f t="shared" ca="1" si="2"/>
        <v>35690569.829257309</v>
      </c>
      <c r="R60" s="33">
        <f t="shared" ca="1" si="6"/>
        <v>-2226388.7247388065</v>
      </c>
      <c r="S60" s="54">
        <f t="shared" ca="1" si="7"/>
        <v>5.8717492373980627E-2</v>
      </c>
    </row>
    <row r="61" spans="1:19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Data'!F61</f>
        <v>46187740.273185141</v>
      </c>
      <c r="E61">
        <f>'Monthly Data'!BH61</f>
        <v>60</v>
      </c>
      <c r="F61" s="21">
        <f t="shared" ca="1" si="8"/>
        <v>0</v>
      </c>
      <c r="G61">
        <f>'Monthly Data'!CA61</f>
        <v>31</v>
      </c>
      <c r="H61" s="52">
        <f t="shared" ca="1" si="4"/>
        <v>622.65</v>
      </c>
      <c r="I61">
        <f>'Monthly Data'!BA61</f>
        <v>6849.3</v>
      </c>
      <c r="K61">
        <f>'Res PW'!$B$6</f>
        <v>-58648470.173869401</v>
      </c>
      <c r="L61">
        <f>E61*'Res PW'!$B$7</f>
        <v>-4993868.3786894875</v>
      </c>
      <c r="M61">
        <f ca="1">F61*'Res PW'!$B$8</f>
        <v>0</v>
      </c>
      <c r="N61">
        <f>G61*'Res PW'!$B$9</f>
        <v>33675494.698620774</v>
      </c>
      <c r="O61" s="52">
        <f ca="1">H61*'Res PW'!$B$10</f>
        <v>18156009.672723308</v>
      </c>
      <c r="P61" s="52">
        <f>I61*'Res PW'!$B$11</f>
        <v>54838122.044173762</v>
      </c>
      <c r="Q61">
        <f t="shared" ca="1" si="2"/>
        <v>43027287.862958953</v>
      </c>
      <c r="R61" s="33">
        <f t="shared" ca="1" si="6"/>
        <v>-3160452.4102261886</v>
      </c>
      <c r="S61" s="54">
        <f t="shared" ca="1" si="7"/>
        <v>6.8426218549189941E-2</v>
      </c>
    </row>
    <row r="62" spans="1:19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Data'!F62</f>
        <v>50249465.102442041</v>
      </c>
      <c r="E62">
        <f>'Monthly Data'!BH62</f>
        <v>61</v>
      </c>
      <c r="F62" s="21">
        <f t="shared" ca="1" si="8"/>
        <v>0</v>
      </c>
      <c r="G62">
        <f>'Monthly Data'!CA62</f>
        <v>31</v>
      </c>
      <c r="H62" s="52">
        <f t="shared" ca="1" si="4"/>
        <v>754.55000000000007</v>
      </c>
      <c r="I62">
        <f>'Monthly Data'!BA62</f>
        <v>6806.1</v>
      </c>
      <c r="K62">
        <f>'Res PW'!$B$6</f>
        <v>-58648470.173869401</v>
      </c>
      <c r="L62">
        <f>E62*'Res PW'!$B$7</f>
        <v>-5077099.5183343124</v>
      </c>
      <c r="M62">
        <f ca="1">F62*'Res PW'!$B$8</f>
        <v>0</v>
      </c>
      <c r="N62">
        <f>G62*'Res PW'!$B$9</f>
        <v>33675494.698620774</v>
      </c>
      <c r="O62" s="52">
        <f ca="1">H62*'Res PW'!$B$10</f>
        <v>22002115.31125572</v>
      </c>
      <c r="P62" s="52">
        <f>I62*'Res PW'!$B$11</f>
        <v>54492246.279890068</v>
      </c>
      <c r="Q62">
        <f t="shared" ca="1" si="2"/>
        <v>46444286.59756285</v>
      </c>
      <c r="R62" s="33">
        <f t="shared" ca="1" si="6"/>
        <v>-3805178.5048791915</v>
      </c>
      <c r="S62" s="54">
        <f t="shared" ca="1" si="7"/>
        <v>7.5725751450720732E-2</v>
      </c>
    </row>
    <row r="63" spans="1:19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Data'!F63</f>
        <v>43359119.772431113</v>
      </c>
      <c r="E63">
        <f>'Monthly Data'!BH63</f>
        <v>62</v>
      </c>
      <c r="F63" s="21">
        <f t="shared" ref="F63:F78" ca="1" si="9">F51</f>
        <v>0</v>
      </c>
      <c r="G63">
        <f>'Monthly Data'!CA63</f>
        <v>28</v>
      </c>
      <c r="H63" s="52">
        <f t="shared" ca="1" si="4"/>
        <v>651.70999999999992</v>
      </c>
      <c r="I63">
        <f>'Monthly Data'!BA63</f>
        <v>6772.3</v>
      </c>
      <c r="K63">
        <f>'Res PW'!$B$6</f>
        <v>-58648470.173869401</v>
      </c>
      <c r="L63">
        <f>E63*'Res PW'!$B$7</f>
        <v>-5160330.6579791373</v>
      </c>
      <c r="M63">
        <f ca="1">F63*'Res PW'!$B$8</f>
        <v>0</v>
      </c>
      <c r="N63">
        <f>G63*'Res PW'!$B$9</f>
        <v>30416575.856818762</v>
      </c>
      <c r="O63" s="52">
        <f ca="1">H63*'Res PW'!$B$10</f>
        <v>19003377.60187988</v>
      </c>
      <c r="P63" s="52">
        <f>I63*'Res PW'!$B$11</f>
        <v>54221630.519871809</v>
      </c>
      <c r="Q63">
        <f t="shared" ca="1" si="2"/>
        <v>39832783.146721914</v>
      </c>
      <c r="R63" s="33">
        <f t="shared" ca="1" si="6"/>
        <v>-3526336.6257091984</v>
      </c>
      <c r="S63" s="54">
        <f t="shared" ca="1" si="7"/>
        <v>8.1328602707274919E-2</v>
      </c>
    </row>
    <row r="64" spans="1:19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Data'!F64</f>
        <v>41634203.494509347</v>
      </c>
      <c r="E64">
        <f>'Monthly Data'!BH64</f>
        <v>63</v>
      </c>
      <c r="F64" s="21">
        <f t="shared" ca="1" si="9"/>
        <v>0</v>
      </c>
      <c r="G64">
        <f>'Monthly Data'!CA64</f>
        <v>31</v>
      </c>
      <c r="H64" s="52">
        <f t="shared" ca="1" si="4"/>
        <v>520.41</v>
      </c>
      <c r="I64">
        <f>'Monthly Data'!BA64</f>
        <v>6751.3</v>
      </c>
      <c r="K64">
        <f>'Res PW'!$B$6</f>
        <v>-58648470.173869401</v>
      </c>
      <c r="L64">
        <f>E64*'Res PW'!$B$7</f>
        <v>-5243561.7976239622</v>
      </c>
      <c r="M64">
        <f ca="1">F64*'Res PW'!$B$8</f>
        <v>0</v>
      </c>
      <c r="N64">
        <f>G64*'Res PW'!$B$9</f>
        <v>33675494.698620774</v>
      </c>
      <c r="O64" s="52">
        <f ca="1">H64*'Res PW'!$B$10</f>
        <v>15174767.515910923</v>
      </c>
      <c r="P64" s="52">
        <f>I64*'Res PW'!$B$11</f>
        <v>54053496.467789456</v>
      </c>
      <c r="Q64">
        <f t="shared" ca="1" si="2"/>
        <v>39011726.71082779</v>
      </c>
      <c r="R64" s="33">
        <f t="shared" ca="1" si="6"/>
        <v>-2622476.7836815566</v>
      </c>
      <c r="S64" s="54">
        <f t="shared" ca="1" si="7"/>
        <v>6.2988518178987249E-2</v>
      </c>
    </row>
    <row r="65" spans="1:19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Data'!F65</f>
        <v>34196127.793878622</v>
      </c>
      <c r="E65">
        <f>'Monthly Data'!BH65</f>
        <v>64</v>
      </c>
      <c r="F65" s="21">
        <f t="shared" ca="1" si="9"/>
        <v>0</v>
      </c>
      <c r="G65">
        <f>'Monthly Data'!CA65</f>
        <v>30</v>
      </c>
      <c r="H65" s="52">
        <f t="shared" ca="1" si="4"/>
        <v>288.59000000000003</v>
      </c>
      <c r="I65">
        <f>'Monthly Data'!BA65</f>
        <v>6785</v>
      </c>
      <c r="K65">
        <f>'Res PW'!$B$6</f>
        <v>-58648470.173869401</v>
      </c>
      <c r="L65">
        <f>E65*'Res PW'!$B$7</f>
        <v>-5326792.9372687871</v>
      </c>
      <c r="M65">
        <f ca="1">F65*'Res PW'!$B$8</f>
        <v>0</v>
      </c>
      <c r="N65">
        <f>G65*'Res PW'!$B$9</f>
        <v>32589188.418020099</v>
      </c>
      <c r="O65" s="52">
        <f ca="1">H65*'Res PW'!$B$10</f>
        <v>8415069.1904781498</v>
      </c>
      <c r="P65" s="52">
        <f>I65*'Res PW'!$B$11</f>
        <v>54323311.589464463</v>
      </c>
      <c r="Q65">
        <f t="shared" ca="1" si="2"/>
        <v>31352306.086824525</v>
      </c>
      <c r="R65" s="33">
        <f t="shared" ca="1" si="6"/>
        <v>-2843821.7070540972</v>
      </c>
      <c r="S65" s="54">
        <f t="shared" ca="1" si="7"/>
        <v>8.3162097305156404E-2</v>
      </c>
    </row>
    <row r="66" spans="1:19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Data'!F66</f>
        <v>27841028.671373781</v>
      </c>
      <c r="E66">
        <f>'Monthly Data'!BH66</f>
        <v>65</v>
      </c>
      <c r="F66" s="21">
        <f t="shared" ca="1" si="9"/>
        <v>9.2199999999999989</v>
      </c>
      <c r="G66">
        <f>'Monthly Data'!CA66</f>
        <v>31</v>
      </c>
      <c r="H66" s="52">
        <f t="shared" ca="1" si="4"/>
        <v>65.03</v>
      </c>
      <c r="I66">
        <f>'Monthly Data'!BA66</f>
        <v>6842.6</v>
      </c>
      <c r="K66">
        <f>'Res PW'!$B$6</f>
        <v>-58648470.173869401</v>
      </c>
      <c r="L66">
        <f>E66*'Res PW'!$B$7</f>
        <v>-5410024.076913612</v>
      </c>
      <c r="M66">
        <f ca="1">F66*'Res PW'!$B$8</f>
        <v>305010.99311350205</v>
      </c>
      <c r="N66">
        <f>G66*'Res PW'!$B$9</f>
        <v>33675494.698620774</v>
      </c>
      <c r="O66" s="52">
        <f ca="1">H66*'Res PW'!$B$10</f>
        <v>1896226.3053355766</v>
      </c>
      <c r="P66" s="52">
        <f>I66*'Res PW'!$B$11</f>
        <v>54784479.275176056</v>
      </c>
      <c r="Q66">
        <f t="shared" ca="1" si="2"/>
        <v>26602717.021462899</v>
      </c>
      <c r="R66" s="33">
        <f t="shared" ref="R66:R97" ca="1" si="10">Q66-D66</f>
        <v>-1238311.6499108821</v>
      </c>
      <c r="S66" s="54">
        <f t="shared" ref="S66:S97" ca="1" si="11">ABS(R66/D66)</f>
        <v>4.4477941692726224E-2</v>
      </c>
    </row>
    <row r="67" spans="1:19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Data'!F67</f>
        <v>25083997.255859602</v>
      </c>
      <c r="E67">
        <f>'Monthly Data'!BH67</f>
        <v>66</v>
      </c>
      <c r="F67" s="21">
        <f t="shared" ca="1" si="9"/>
        <v>19.119999999999997</v>
      </c>
      <c r="G67">
        <f>'Monthly Data'!CA67</f>
        <v>30</v>
      </c>
      <c r="H67" s="52">
        <f t="shared" ca="1" si="4"/>
        <v>4.589999999999999</v>
      </c>
      <c r="I67">
        <f>'Monthly Data'!BA67</f>
        <v>6912.9</v>
      </c>
      <c r="K67">
        <f>'Res PW'!$B$6</f>
        <v>-58648470.173869401</v>
      </c>
      <c r="L67">
        <f>E67*'Res PW'!$B$7</f>
        <v>-5493255.2165584369</v>
      </c>
      <c r="M67">
        <f ca="1">F67*'Res PW'!$B$8</f>
        <v>632517.37400544027</v>
      </c>
      <c r="N67">
        <f>G67*'Res PW'!$B$9</f>
        <v>32589188.418020099</v>
      </c>
      <c r="O67" s="52">
        <f ca="1">H67*'Res PW'!$B$10</f>
        <v>133840.97711041512</v>
      </c>
      <c r="P67" s="52">
        <f>I67*'Res PW'!$B$11</f>
        <v>55347328.030480303</v>
      </c>
      <c r="Q67">
        <f t="shared" ref="Q67:Q121" ca="1" si="12">SUM(K67:P67)</f>
        <v>24561149.40918842</v>
      </c>
      <c r="R67" s="33">
        <f t="shared" ca="1" si="10"/>
        <v>-522847.84667118266</v>
      </c>
      <c r="S67" s="54">
        <f t="shared" ca="1" si="11"/>
        <v>2.0843880715584347E-2</v>
      </c>
    </row>
    <row r="68" spans="1:19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Data'!F68</f>
        <v>25424527.828515373</v>
      </c>
      <c r="E68">
        <f>'Monthly Data'!BH68</f>
        <v>67</v>
      </c>
      <c r="F68" s="21">
        <f t="shared" ca="1" si="9"/>
        <v>70.609999999999985</v>
      </c>
      <c r="G68">
        <f>'Monthly Data'!CA68</f>
        <v>31</v>
      </c>
      <c r="H68" s="52">
        <f t="shared" ca="1" si="4"/>
        <v>5.9999999999999963E-2</v>
      </c>
      <c r="I68">
        <f>'Monthly Data'!BA68</f>
        <v>6957.8</v>
      </c>
      <c r="K68">
        <f>'Res PW'!$B$6</f>
        <v>-58648470.173869401</v>
      </c>
      <c r="L68">
        <f>E68*'Res PW'!$B$7</f>
        <v>-5576486.3562032618</v>
      </c>
      <c r="M68">
        <f ca="1">F68*'Res PW'!$B$8</f>
        <v>2335881.369169672</v>
      </c>
      <c r="N68">
        <f>G68*'Res PW'!$B$9</f>
        <v>33675494.698620774</v>
      </c>
      <c r="O68" s="52">
        <f ca="1">H68*'Res PW'!$B$10</f>
        <v>1749.555256345295</v>
      </c>
      <c r="P68" s="52">
        <f>I68*'Res PW'!$B$11</f>
        <v>55706814.646599241</v>
      </c>
      <c r="Q68">
        <f t="shared" ca="1" si="12"/>
        <v>27494983.739573374</v>
      </c>
      <c r="R68" s="33">
        <f t="shared" ca="1" si="10"/>
        <v>2070455.9110580012</v>
      </c>
      <c r="S68" s="54">
        <f t="shared" ca="1" si="11"/>
        <v>8.143537315709129E-2</v>
      </c>
    </row>
    <row r="69" spans="1:19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Data'!F69</f>
        <v>25516070.904535916</v>
      </c>
      <c r="E69">
        <f>'Monthly Data'!BH69</f>
        <v>68</v>
      </c>
      <c r="F69" s="21">
        <f t="shared" ca="1" si="9"/>
        <v>42.949999999999996</v>
      </c>
      <c r="G69">
        <f>'Monthly Data'!CA69</f>
        <v>31</v>
      </c>
      <c r="H69" s="52">
        <f t="shared" ca="1" si="4"/>
        <v>0.92999999999999994</v>
      </c>
      <c r="I69">
        <f>'Monthly Data'!BA69</f>
        <v>6969.7</v>
      </c>
      <c r="K69">
        <f>'Res PW'!$B$6</f>
        <v>-58648470.173869401</v>
      </c>
      <c r="L69">
        <f>E69*'Res PW'!$B$7</f>
        <v>-5659717.4958480867</v>
      </c>
      <c r="M69">
        <f ca="1">F69*'Res PW'!$B$8</f>
        <v>1420848.3898291662</v>
      </c>
      <c r="N69">
        <f>G69*'Res PW'!$B$9</f>
        <v>33675494.698620774</v>
      </c>
      <c r="O69" s="52">
        <f ca="1">H69*'Res PW'!$B$10</f>
        <v>27118.106473352087</v>
      </c>
      <c r="P69" s="52">
        <f>I69*'Res PW'!$B$11</f>
        <v>55802090.609445907</v>
      </c>
      <c r="Q69">
        <f t="shared" ca="1" si="12"/>
        <v>26617364.134651709</v>
      </c>
      <c r="R69" s="33">
        <f t="shared" ca="1" si="10"/>
        <v>1101293.2301157936</v>
      </c>
      <c r="S69" s="54">
        <f t="shared" ca="1" si="11"/>
        <v>4.3160768530393918E-2</v>
      </c>
    </row>
    <row r="70" spans="1:19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Data'!F70</f>
        <v>25813106.5302893</v>
      </c>
      <c r="E70">
        <f>'Monthly Data'!BH70</f>
        <v>69</v>
      </c>
      <c r="F70" s="21">
        <f t="shared" ca="1" si="9"/>
        <v>15.1</v>
      </c>
      <c r="G70">
        <f>'Monthly Data'!CA70</f>
        <v>30</v>
      </c>
      <c r="H70" s="52">
        <f t="shared" ca="1" si="4"/>
        <v>31.900000000000006</v>
      </c>
      <c r="I70">
        <f>'Monthly Data'!BA70</f>
        <v>6944.1</v>
      </c>
      <c r="K70">
        <f>'Res PW'!$B$6</f>
        <v>-58648470.173869401</v>
      </c>
      <c r="L70">
        <f>E70*'Res PW'!$B$7</f>
        <v>-5742948.6354929106</v>
      </c>
      <c r="M70">
        <f ca="1">F70*'Res PW'!$B$8</f>
        <v>499529.93449174421</v>
      </c>
      <c r="N70">
        <f>G70*'Res PW'!$B$9</f>
        <v>32589188.418020099</v>
      </c>
      <c r="O70" s="52">
        <f ca="1">H70*'Res PW'!$B$10</f>
        <v>930180.21129024925</v>
      </c>
      <c r="P70" s="52">
        <f>I70*'Res PW'!$B$11</f>
        <v>55597127.193574093</v>
      </c>
      <c r="Q70">
        <f t="shared" ca="1" si="12"/>
        <v>25224606.948013872</v>
      </c>
      <c r="R70" s="33">
        <f t="shared" ca="1" si="10"/>
        <v>-588499.58227542788</v>
      </c>
      <c r="S70" s="54">
        <f t="shared" ca="1" si="11"/>
        <v>2.2798479585743697E-2</v>
      </c>
    </row>
    <row r="71" spans="1:19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Data'!F71</f>
        <v>30474157.650885023</v>
      </c>
      <c r="E71">
        <f>'Monthly Data'!BH71</f>
        <v>70</v>
      </c>
      <c r="F71" s="21">
        <f t="shared" ca="1" si="9"/>
        <v>0.1</v>
      </c>
      <c r="G71">
        <f>'Monthly Data'!CA71</f>
        <v>31</v>
      </c>
      <c r="H71" s="52">
        <f t="shared" ca="1" si="4"/>
        <v>175.56</v>
      </c>
      <c r="I71">
        <f>'Monthly Data'!BA71</f>
        <v>6936.6</v>
      </c>
      <c r="K71">
        <f>'Res PW'!$B$6</f>
        <v>-58648470.173869401</v>
      </c>
      <c r="L71">
        <f>E71*'Res PW'!$B$7</f>
        <v>-5826179.7751377355</v>
      </c>
      <c r="M71">
        <f ca="1">F71*'Res PW'!$B$8</f>
        <v>3308.1452615347298</v>
      </c>
      <c r="N71">
        <f>G71*'Res PW'!$B$9</f>
        <v>33675494.698620774</v>
      </c>
      <c r="O71" s="52">
        <f ca="1">H71*'Res PW'!$B$10</f>
        <v>5119198.6800663359</v>
      </c>
      <c r="P71" s="52">
        <f>I71*'Res PW'!$B$11</f>
        <v>55537079.317830391</v>
      </c>
      <c r="Q71">
        <f t="shared" ca="1" si="12"/>
        <v>29860430.892771896</v>
      </c>
      <c r="R71" s="33">
        <f t="shared" ca="1" si="10"/>
        <v>-613726.7581131272</v>
      </c>
      <c r="S71" s="54">
        <f t="shared" ca="1" si="11"/>
        <v>2.0139252580630509E-2</v>
      </c>
    </row>
    <row r="72" spans="1:19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Data'!F72</f>
        <v>36154880.29944291</v>
      </c>
      <c r="E72">
        <f>'Monthly Data'!BH72</f>
        <v>71</v>
      </c>
      <c r="F72" s="21">
        <f t="shared" ca="1" si="9"/>
        <v>0</v>
      </c>
      <c r="G72">
        <f>'Monthly Data'!CA72</f>
        <v>30</v>
      </c>
      <c r="H72" s="52">
        <f t="shared" ca="1" si="4"/>
        <v>401.46</v>
      </c>
      <c r="I72">
        <f>'Monthly Data'!BA72</f>
        <v>6914.3</v>
      </c>
      <c r="K72">
        <f>'Res PW'!$B$6</f>
        <v>-58648470.173869401</v>
      </c>
      <c r="L72">
        <f>E72*'Res PW'!$B$7</f>
        <v>-5909410.9147825604</v>
      </c>
      <c r="M72">
        <f ca="1">F72*'Res PW'!$B$8</f>
        <v>0</v>
      </c>
      <c r="N72">
        <f>G72*'Res PW'!$B$9</f>
        <v>32589188.418020099</v>
      </c>
      <c r="O72" s="52">
        <f ca="1">H72*'Res PW'!$B$10</f>
        <v>11706274.220206374</v>
      </c>
      <c r="P72" s="52">
        <f>I72*'Res PW'!$B$11</f>
        <v>55358536.967285797</v>
      </c>
      <c r="Q72">
        <f t="shared" ca="1" si="12"/>
        <v>35096118.516860306</v>
      </c>
      <c r="R72" s="33">
        <f t="shared" ca="1" si="10"/>
        <v>-1058761.7825826034</v>
      </c>
      <c r="S72" s="54">
        <f t="shared" ca="1" si="11"/>
        <v>2.9284062727180909E-2</v>
      </c>
    </row>
    <row r="73" spans="1:19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Data'!F73</f>
        <v>42622164.832981981</v>
      </c>
      <c r="E73">
        <f>'Monthly Data'!BH73</f>
        <v>72</v>
      </c>
      <c r="F73" s="21">
        <f t="shared" ca="1" si="9"/>
        <v>0</v>
      </c>
      <c r="G73">
        <f>'Monthly Data'!CA73</f>
        <v>31</v>
      </c>
      <c r="H73" s="52">
        <f t="shared" ca="1" si="4"/>
        <v>622.65</v>
      </c>
      <c r="I73">
        <f>'Monthly Data'!BA73</f>
        <v>6903.2</v>
      </c>
      <c r="K73">
        <f>'Res PW'!$B$6</f>
        <v>-58648470.173869401</v>
      </c>
      <c r="L73">
        <f>E73*'Res PW'!$B$7</f>
        <v>-5992642.0544273853</v>
      </c>
      <c r="M73">
        <f ca="1">F73*'Res PW'!$B$8</f>
        <v>0</v>
      </c>
      <c r="N73">
        <f>G73*'Res PW'!$B$9</f>
        <v>33675494.698620774</v>
      </c>
      <c r="O73" s="52">
        <f ca="1">H73*'Res PW'!$B$10</f>
        <v>18156009.672723308</v>
      </c>
      <c r="P73" s="52">
        <f>I73*'Res PW'!$B$11</f>
        <v>55269666.111185126</v>
      </c>
      <c r="Q73">
        <f t="shared" ca="1" si="12"/>
        <v>42460058.254232422</v>
      </c>
      <c r="R73" s="33">
        <f t="shared" ca="1" si="10"/>
        <v>-162106.57874955982</v>
      </c>
      <c r="S73" s="54">
        <f t="shared" ca="1" si="11"/>
        <v>3.803339867526347E-3</v>
      </c>
    </row>
    <row r="74" spans="1:19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Data'!F74</f>
        <v>48025945.631115839</v>
      </c>
      <c r="E74">
        <f>'Monthly Data'!BH74</f>
        <v>73</v>
      </c>
      <c r="F74" s="21">
        <f t="shared" ca="1" si="9"/>
        <v>0</v>
      </c>
      <c r="G74">
        <f>'Monthly Data'!CA74</f>
        <v>31</v>
      </c>
      <c r="H74" s="52">
        <f t="shared" ca="1" si="4"/>
        <v>754.55000000000007</v>
      </c>
      <c r="I74">
        <f>'Monthly Data'!BA74</f>
        <v>6845.1</v>
      </c>
      <c r="K74">
        <f>'Res PW'!$B$6</f>
        <v>-58648470.173869401</v>
      </c>
      <c r="L74">
        <f>E74*'Res PW'!$B$7</f>
        <v>-6075873.1940722102</v>
      </c>
      <c r="M74">
        <f ca="1">F74*'Res PW'!$B$8</f>
        <v>0</v>
      </c>
      <c r="N74">
        <f>G74*'Res PW'!$B$9</f>
        <v>33675494.698620774</v>
      </c>
      <c r="O74" s="52">
        <f ca="1">H74*'Res PW'!$B$10</f>
        <v>22002115.31125572</v>
      </c>
      <c r="P74" s="52">
        <f>I74*'Res PW'!$B$11</f>
        <v>54804495.233757295</v>
      </c>
      <c r="Q74">
        <f t="shared" ca="1" si="12"/>
        <v>45757761.875692174</v>
      </c>
      <c r="R74" s="33">
        <f t="shared" ca="1" si="10"/>
        <v>-2268183.755423665</v>
      </c>
      <c r="S74" s="54">
        <f t="shared" ca="1" si="11"/>
        <v>4.7228299737092881E-2</v>
      </c>
    </row>
    <row r="75" spans="1:19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Data'!F75</f>
        <v>42659400.830990404</v>
      </c>
      <c r="E75">
        <f>'Monthly Data'!BH75</f>
        <v>74</v>
      </c>
      <c r="F75" s="21">
        <f t="shared" ca="1" si="9"/>
        <v>0</v>
      </c>
      <c r="G75">
        <f>'Monthly Data'!CA75</f>
        <v>28</v>
      </c>
      <c r="H75" s="52">
        <f t="shared" ca="1" si="4"/>
        <v>651.70999999999992</v>
      </c>
      <c r="I75">
        <f>'Monthly Data'!BA75</f>
        <v>6810.3</v>
      </c>
      <c r="K75">
        <f>'Res PW'!$B$6</f>
        <v>-58648470.173869401</v>
      </c>
      <c r="L75">
        <f>E75*'Res PW'!$B$7</f>
        <v>-6159104.3337170351</v>
      </c>
      <c r="M75">
        <f ca="1">F75*'Res PW'!$B$8</f>
        <v>0</v>
      </c>
      <c r="N75">
        <f>G75*'Res PW'!$B$9</f>
        <v>30416575.856818762</v>
      </c>
      <c r="O75" s="52">
        <f ca="1">H75*'Res PW'!$B$10</f>
        <v>19003377.60187988</v>
      </c>
      <c r="P75" s="52">
        <f>I75*'Res PW'!$B$11</f>
        <v>54525873.090306535</v>
      </c>
      <c r="Q75">
        <f t="shared" ca="1" si="12"/>
        <v>39138252.041418746</v>
      </c>
      <c r="R75" s="33">
        <f t="shared" ca="1" si="10"/>
        <v>-3521148.7895716578</v>
      </c>
      <c r="S75" s="54">
        <f t="shared" ca="1" si="11"/>
        <v>8.2540980908800757E-2</v>
      </c>
    </row>
    <row r="76" spans="1:19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Data'!F76</f>
        <v>39849301.839030221</v>
      </c>
      <c r="E76">
        <f>'Monthly Data'!BH76</f>
        <v>75</v>
      </c>
      <c r="F76" s="21">
        <f t="shared" ca="1" si="9"/>
        <v>0</v>
      </c>
      <c r="G76">
        <f>'Monthly Data'!CA76</f>
        <v>31</v>
      </c>
      <c r="H76" s="52">
        <f t="shared" ca="1" si="4"/>
        <v>520.41</v>
      </c>
      <c r="I76">
        <f>'Monthly Data'!BA76</f>
        <v>6783.7</v>
      </c>
      <c r="K76">
        <f>'Res PW'!$B$6</f>
        <v>-58648470.173869401</v>
      </c>
      <c r="L76">
        <f>E76*'Res PW'!$B$7</f>
        <v>-6242335.47336186</v>
      </c>
      <c r="M76">
        <f ca="1">F76*'Res PW'!$B$8</f>
        <v>0</v>
      </c>
      <c r="N76">
        <f>G76*'Res PW'!$B$9</f>
        <v>33675494.698620774</v>
      </c>
      <c r="O76" s="52">
        <f ca="1">H76*'Res PW'!$B$10</f>
        <v>15174767.515910923</v>
      </c>
      <c r="P76" s="52">
        <f>I76*'Res PW'!$B$11</f>
        <v>54312903.291002221</v>
      </c>
      <c r="Q76">
        <f t="shared" ca="1" si="12"/>
        <v>38272359.85830266</v>
      </c>
      <c r="R76" s="33">
        <f t="shared" ca="1" si="10"/>
        <v>-1576941.9807275608</v>
      </c>
      <c r="S76" s="54">
        <f t="shared" ca="1" si="11"/>
        <v>3.9572637611006573E-2</v>
      </c>
    </row>
    <row r="77" spans="1:19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Data'!F77</f>
        <v>31945268.362962853</v>
      </c>
      <c r="E77">
        <f>'Monthly Data'!BH77</f>
        <v>76</v>
      </c>
      <c r="F77" s="21">
        <f t="shared" ca="1" si="9"/>
        <v>0</v>
      </c>
      <c r="G77">
        <f>'Monthly Data'!CA77</f>
        <v>30</v>
      </c>
      <c r="H77" s="52">
        <f t="shared" ca="1" si="4"/>
        <v>288.59000000000003</v>
      </c>
      <c r="I77">
        <f>'Monthly Data'!BA77</f>
        <v>6805.6</v>
      </c>
      <c r="K77">
        <f>'Res PW'!$B$6</f>
        <v>-58648470.173869401</v>
      </c>
      <c r="L77">
        <f>E77*'Res PW'!$B$7</f>
        <v>-6325566.6130066849</v>
      </c>
      <c r="M77">
        <f ca="1">F77*'Res PW'!$B$8</f>
        <v>0</v>
      </c>
      <c r="N77">
        <f>G77*'Res PW'!$B$9</f>
        <v>32589188.418020099</v>
      </c>
      <c r="O77" s="52">
        <f ca="1">H77*'Res PW'!$B$10</f>
        <v>8415069.1904781498</v>
      </c>
      <c r="P77" s="52">
        <f>I77*'Res PW'!$B$11</f>
        <v>54488243.088173822</v>
      </c>
      <c r="Q77">
        <f t="shared" ca="1" si="12"/>
        <v>30518463.909795988</v>
      </c>
      <c r="R77" s="33">
        <f t="shared" ca="1" si="10"/>
        <v>-1426804.4531668648</v>
      </c>
      <c r="S77" s="54">
        <f t="shared" ca="1" si="11"/>
        <v>4.4664030896703726E-2</v>
      </c>
    </row>
    <row r="78" spans="1:19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Data'!F78</f>
        <v>26198476.047441423</v>
      </c>
      <c r="E78">
        <f>'Monthly Data'!BH78</f>
        <v>77</v>
      </c>
      <c r="F78" s="21">
        <f t="shared" ca="1" si="9"/>
        <v>9.2199999999999989</v>
      </c>
      <c r="G78">
        <f>'Monthly Data'!CA78</f>
        <v>31</v>
      </c>
      <c r="H78" s="52">
        <f t="shared" ca="1" si="4"/>
        <v>65.03</v>
      </c>
      <c r="I78">
        <f>'Monthly Data'!BA78</f>
        <v>6870.9</v>
      </c>
      <c r="K78">
        <f>'Res PW'!$B$6</f>
        <v>-58648470.173869401</v>
      </c>
      <c r="L78">
        <f>E78*'Res PW'!$B$7</f>
        <v>-6408797.7526515098</v>
      </c>
      <c r="M78">
        <f ca="1">F78*'Res PW'!$B$8</f>
        <v>305010.99311350205</v>
      </c>
      <c r="N78">
        <f>G78*'Res PW'!$B$9</f>
        <v>33675494.698620774</v>
      </c>
      <c r="O78" s="52">
        <f ca="1">H78*'Res PW'!$B$10</f>
        <v>1896226.3053355766</v>
      </c>
      <c r="P78" s="52">
        <f>I78*'Res PW'!$B$11</f>
        <v>55011059.926315606</v>
      </c>
      <c r="Q78">
        <f t="shared" ca="1" si="12"/>
        <v>25830523.996864546</v>
      </c>
      <c r="R78" s="33">
        <f t="shared" ca="1" si="10"/>
        <v>-367952.05057687685</v>
      </c>
      <c r="S78" s="54">
        <f t="shared" ca="1" si="11"/>
        <v>1.4044788327022233E-2</v>
      </c>
    </row>
    <row r="79" spans="1:19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Data'!F79</f>
        <v>24492358.117568251</v>
      </c>
      <c r="E79">
        <f>'Monthly Data'!BH79</f>
        <v>78</v>
      </c>
      <c r="F79" s="21">
        <f t="shared" ref="F79:F94" ca="1" si="13">F67</f>
        <v>19.119999999999997</v>
      </c>
      <c r="G79">
        <f>'Monthly Data'!CA79</f>
        <v>30</v>
      </c>
      <c r="H79" s="52">
        <f t="shared" ref="H79:H142" ca="1" si="14">H67</f>
        <v>4.589999999999999</v>
      </c>
      <c r="I79">
        <f>'Monthly Data'!BA79</f>
        <v>6965.8</v>
      </c>
      <c r="K79">
        <f>'Res PW'!$B$6</f>
        <v>-58648470.173869401</v>
      </c>
      <c r="L79">
        <f>E79*'Res PW'!$B$7</f>
        <v>-6492028.8922963338</v>
      </c>
      <c r="M79">
        <f ca="1">F79*'Res PW'!$B$8</f>
        <v>632517.37400544027</v>
      </c>
      <c r="N79">
        <f>G79*'Res PW'!$B$9</f>
        <v>32589188.418020099</v>
      </c>
      <c r="O79" s="52">
        <f ca="1">H79*'Res PW'!$B$10</f>
        <v>133840.97711041512</v>
      </c>
      <c r="P79" s="52">
        <f>I79*'Res PW'!$B$11</f>
        <v>55770865.714059189</v>
      </c>
      <c r="Q79">
        <f t="shared" ca="1" si="12"/>
        <v>23985913.417029403</v>
      </c>
      <c r="R79" s="33">
        <f t="shared" ca="1" si="10"/>
        <v>-506444.7005388476</v>
      </c>
      <c r="S79" s="54">
        <f t="shared" ca="1" si="11"/>
        <v>2.0677661910209342E-2</v>
      </c>
    </row>
    <row r="80" spans="1:19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Data'!F80</f>
        <v>26046889.93465146</v>
      </c>
      <c r="E80">
        <f>'Monthly Data'!BH80</f>
        <v>79</v>
      </c>
      <c r="F80" s="21">
        <f t="shared" ca="1" si="13"/>
        <v>70.609999999999985</v>
      </c>
      <c r="G80">
        <f>'Monthly Data'!CA80</f>
        <v>31</v>
      </c>
      <c r="H80" s="52">
        <f t="shared" ca="1" si="14"/>
        <v>5.9999999999999963E-2</v>
      </c>
      <c r="I80">
        <f>'Monthly Data'!BA80</f>
        <v>7032.3</v>
      </c>
      <c r="K80">
        <f>'Res PW'!$B$6</f>
        <v>-58648470.173869401</v>
      </c>
      <c r="L80">
        <f>E80*'Res PW'!$B$7</f>
        <v>-6575260.0319411587</v>
      </c>
      <c r="M80">
        <f ca="1">F80*'Res PW'!$B$8</f>
        <v>2335881.369169672</v>
      </c>
      <c r="N80">
        <f>G80*'Res PW'!$B$9</f>
        <v>33675494.698620774</v>
      </c>
      <c r="O80" s="52">
        <f ca="1">H80*'Res PW'!$B$10</f>
        <v>1749.555256345295</v>
      </c>
      <c r="P80" s="52">
        <f>I80*'Res PW'!$B$11</f>
        <v>56303290.212319963</v>
      </c>
      <c r="Q80">
        <f t="shared" ca="1" si="12"/>
        <v>27092685.629556194</v>
      </c>
      <c r="R80" s="33">
        <f t="shared" ca="1" si="10"/>
        <v>1045795.6949047334</v>
      </c>
      <c r="S80" s="54">
        <f t="shared" ca="1" si="11"/>
        <v>4.015050155809427E-2</v>
      </c>
    </row>
    <row r="81" spans="1:19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Data'!F81</f>
        <v>26185942.874170166</v>
      </c>
      <c r="E81">
        <f>'Monthly Data'!BH81</f>
        <v>80</v>
      </c>
      <c r="F81" s="21">
        <f t="shared" ca="1" si="13"/>
        <v>42.949999999999996</v>
      </c>
      <c r="G81">
        <f>'Monthly Data'!CA81</f>
        <v>31</v>
      </c>
      <c r="H81" s="52">
        <f t="shared" ca="1" si="14"/>
        <v>0.92999999999999994</v>
      </c>
      <c r="I81">
        <f>'Monthly Data'!BA81</f>
        <v>7045.7</v>
      </c>
      <c r="K81">
        <f>'Res PW'!$B$6</f>
        <v>-58648470.173869401</v>
      </c>
      <c r="L81">
        <f>E81*'Res PW'!$B$7</f>
        <v>-6658491.1715859836</v>
      </c>
      <c r="M81">
        <f ca="1">F81*'Res PW'!$B$8</f>
        <v>1420848.3898291662</v>
      </c>
      <c r="N81">
        <f>G81*'Res PW'!$B$9</f>
        <v>33675494.698620774</v>
      </c>
      <c r="O81" s="52">
        <f ca="1">H81*'Res PW'!$B$10</f>
        <v>27118.106473352087</v>
      </c>
      <c r="P81" s="52">
        <f>I81*'Res PW'!$B$11</f>
        <v>56410575.750315368</v>
      </c>
      <c r="Q81">
        <f t="shared" ca="1" si="12"/>
        <v>26227075.599783275</v>
      </c>
      <c r="R81" s="33">
        <f t="shared" ca="1" si="10"/>
        <v>41132.725613109767</v>
      </c>
      <c r="S81" s="54">
        <f t="shared" ca="1" si="11"/>
        <v>1.5707941398468077E-3</v>
      </c>
    </row>
    <row r="82" spans="1:19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Data'!F82</f>
        <v>25576570.706485815</v>
      </c>
      <c r="E82">
        <f>'Monthly Data'!BH82</f>
        <v>81</v>
      </c>
      <c r="F82" s="21">
        <f t="shared" ca="1" si="13"/>
        <v>15.1</v>
      </c>
      <c r="G82">
        <f>'Monthly Data'!CA82</f>
        <v>30</v>
      </c>
      <c r="H82" s="52">
        <f t="shared" ca="1" si="14"/>
        <v>31.900000000000006</v>
      </c>
      <c r="I82">
        <f>'Monthly Data'!BA82</f>
        <v>6994.9</v>
      </c>
      <c r="K82">
        <f>'Res PW'!$B$6</f>
        <v>-58648470.173869401</v>
      </c>
      <c r="L82">
        <f>E82*'Res PW'!$B$7</f>
        <v>-6741722.3112308085</v>
      </c>
      <c r="M82">
        <f ca="1">F82*'Res PW'!$B$8</f>
        <v>499529.93449174421</v>
      </c>
      <c r="N82">
        <f>G82*'Res PW'!$B$9</f>
        <v>32589188.418020099</v>
      </c>
      <c r="O82" s="52">
        <f ca="1">H82*'Res PW'!$B$10</f>
        <v>930180.21129024925</v>
      </c>
      <c r="P82" s="52">
        <f>I82*'Res PW'!$B$11</f>
        <v>56003851.471944727</v>
      </c>
      <c r="Q82">
        <f t="shared" ca="1" si="12"/>
        <v>24632557.550646611</v>
      </c>
      <c r="R82" s="33">
        <f t="shared" ca="1" si="10"/>
        <v>-944013.15583920479</v>
      </c>
      <c r="S82" s="54">
        <f t="shared" ca="1" si="11"/>
        <v>3.6909293535580118E-2</v>
      </c>
    </row>
    <row r="83" spans="1:19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Data'!F83</f>
        <v>28365913.722983588</v>
      </c>
      <c r="E83">
        <f>'Monthly Data'!BH83</f>
        <v>82</v>
      </c>
      <c r="F83" s="21">
        <f t="shared" ca="1" si="13"/>
        <v>0.1</v>
      </c>
      <c r="G83">
        <f>'Monthly Data'!CA83</f>
        <v>31</v>
      </c>
      <c r="H83" s="52">
        <f t="shared" ca="1" si="14"/>
        <v>175.56</v>
      </c>
      <c r="I83">
        <f>'Monthly Data'!BA83</f>
        <v>6969</v>
      </c>
      <c r="K83">
        <f>'Res PW'!$B$6</f>
        <v>-58648470.173869401</v>
      </c>
      <c r="L83">
        <f>E83*'Res PW'!$B$7</f>
        <v>-6824953.4508756334</v>
      </c>
      <c r="M83">
        <f ca="1">F83*'Res PW'!$B$8</f>
        <v>3308.1452615347298</v>
      </c>
      <c r="N83">
        <f>G83*'Res PW'!$B$9</f>
        <v>33675494.698620774</v>
      </c>
      <c r="O83" s="52">
        <f ca="1">H83*'Res PW'!$B$10</f>
        <v>5119198.6800663359</v>
      </c>
      <c r="P83" s="52">
        <f>I83*'Res PW'!$B$11</f>
        <v>55796486.141043164</v>
      </c>
      <c r="Q83">
        <f t="shared" ca="1" si="12"/>
        <v>29121064.040246774</v>
      </c>
      <c r="R83" s="33">
        <f t="shared" ca="1" si="10"/>
        <v>755150.31726318598</v>
      </c>
      <c r="S83" s="54">
        <f t="shared" ca="1" si="11"/>
        <v>2.6621751889886157E-2</v>
      </c>
    </row>
    <row r="84" spans="1:19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Data'!F84</f>
        <v>31640826.995899595</v>
      </c>
      <c r="E84">
        <f>'Monthly Data'!BH84</f>
        <v>83</v>
      </c>
      <c r="F84" s="21">
        <f t="shared" ca="1" si="13"/>
        <v>0</v>
      </c>
      <c r="G84">
        <f>'Monthly Data'!CA84</f>
        <v>30</v>
      </c>
      <c r="H84" s="52">
        <f t="shared" ca="1" si="14"/>
        <v>401.46</v>
      </c>
      <c r="I84">
        <f>'Monthly Data'!BA84</f>
        <v>6936.9</v>
      </c>
      <c r="K84">
        <f>'Res PW'!$B$6</f>
        <v>-58648470.173869401</v>
      </c>
      <c r="L84">
        <f>E84*'Res PW'!$B$7</f>
        <v>-6908184.5905204583</v>
      </c>
      <c r="M84">
        <f ca="1">F84*'Res PW'!$B$8</f>
        <v>0</v>
      </c>
      <c r="N84">
        <f>G84*'Res PW'!$B$9</f>
        <v>32589188.418020099</v>
      </c>
      <c r="O84" s="52">
        <f ca="1">H84*'Res PW'!$B$10</f>
        <v>11706274.220206374</v>
      </c>
      <c r="P84" s="52">
        <f>I84*'Res PW'!$B$11</f>
        <v>55539481.232860133</v>
      </c>
      <c r="Q84">
        <f t="shared" ca="1" si="12"/>
        <v>34278289.106696747</v>
      </c>
      <c r="R84" s="33">
        <f t="shared" ca="1" si="10"/>
        <v>2637462.1107971519</v>
      </c>
      <c r="S84" s="54">
        <f t="shared" ca="1" si="11"/>
        <v>8.3356295053190185E-2</v>
      </c>
    </row>
    <row r="85" spans="1:19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Data'!F85</f>
        <v>36984501.02510073</v>
      </c>
      <c r="E85">
        <f>'Monthly Data'!BH85</f>
        <v>84</v>
      </c>
      <c r="F85" s="21">
        <f t="shared" ca="1" si="13"/>
        <v>0</v>
      </c>
      <c r="G85">
        <f>'Monthly Data'!CA85</f>
        <v>31</v>
      </c>
      <c r="H85" s="52">
        <f t="shared" ca="1" si="14"/>
        <v>622.65</v>
      </c>
      <c r="I85">
        <f>'Monthly Data'!BA85</f>
        <v>6948.2</v>
      </c>
      <c r="K85">
        <f>'Res PW'!$B$6</f>
        <v>-58648470.173869401</v>
      </c>
      <c r="L85">
        <f>E85*'Res PW'!$B$7</f>
        <v>-6991415.7301652832</v>
      </c>
      <c r="M85">
        <f ca="1">F85*'Res PW'!$B$8</f>
        <v>0</v>
      </c>
      <c r="N85">
        <f>G85*'Res PW'!$B$9</f>
        <v>33675494.698620774</v>
      </c>
      <c r="O85" s="52">
        <f ca="1">H85*'Res PW'!$B$10</f>
        <v>18156009.672723308</v>
      </c>
      <c r="P85" s="52">
        <f>I85*'Res PW'!$B$11</f>
        <v>55629953.365647309</v>
      </c>
      <c r="Q85">
        <f t="shared" ca="1" si="12"/>
        <v>41821571.832956709</v>
      </c>
      <c r="R85" s="33">
        <f t="shared" ca="1" si="10"/>
        <v>4837070.8078559786</v>
      </c>
      <c r="S85" s="54">
        <f t="shared" ca="1" si="11"/>
        <v>0.130786428741411</v>
      </c>
    </row>
    <row r="86" spans="1:19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Data'!F86</f>
        <v>41853574.713372454</v>
      </c>
      <c r="E86">
        <f>'Monthly Data'!BH86</f>
        <v>85</v>
      </c>
      <c r="F86" s="21">
        <f t="shared" ca="1" si="13"/>
        <v>0</v>
      </c>
      <c r="G86">
        <f>'Monthly Data'!CA86</f>
        <v>31</v>
      </c>
      <c r="H86" s="52">
        <f t="shared" ca="1" si="14"/>
        <v>754.55000000000007</v>
      </c>
      <c r="I86">
        <f>'Monthly Data'!BA86</f>
        <v>6919.2</v>
      </c>
      <c r="K86">
        <f>'Res PW'!$B$6</f>
        <v>-58648470.173869401</v>
      </c>
      <c r="L86">
        <f>E86*'Res PW'!$B$7</f>
        <v>-7074646.8698101081</v>
      </c>
      <c r="M86">
        <f ca="1">F86*'Res PW'!$B$8</f>
        <v>0</v>
      </c>
      <c r="N86">
        <f>G86*'Res PW'!$B$9</f>
        <v>33675494.698620774</v>
      </c>
      <c r="O86" s="52">
        <f ca="1">H86*'Res PW'!$B$10</f>
        <v>22002115.31125572</v>
      </c>
      <c r="P86" s="52">
        <f>I86*'Res PW'!$B$11</f>
        <v>55397768.246105015</v>
      </c>
      <c r="Q86">
        <f t="shared" ca="1" si="12"/>
        <v>45352261.212301999</v>
      </c>
      <c r="R86" s="33">
        <f t="shared" ca="1" si="10"/>
        <v>3498686.4989295453</v>
      </c>
      <c r="S86" s="54">
        <f t="shared" ca="1" si="11"/>
        <v>8.3593492859086543E-2</v>
      </c>
    </row>
    <row r="87" spans="1:19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Data'!F87</f>
        <v>38728356.319304727</v>
      </c>
      <c r="E87">
        <f>'Monthly Data'!BH87</f>
        <v>86</v>
      </c>
      <c r="F87" s="21">
        <f t="shared" ca="1" si="13"/>
        <v>0</v>
      </c>
      <c r="G87">
        <f>'Monthly Data'!CA87</f>
        <v>29</v>
      </c>
      <c r="H87" s="52">
        <f t="shared" ca="1" si="14"/>
        <v>651.70999999999992</v>
      </c>
      <c r="I87">
        <f>'Monthly Data'!BA87</f>
        <v>6896.8</v>
      </c>
      <c r="K87">
        <f>'Res PW'!$B$6</f>
        <v>-58648470.173869401</v>
      </c>
      <c r="L87">
        <f>E87*'Res PW'!$B$7</f>
        <v>-7157878.009454933</v>
      </c>
      <c r="M87">
        <f ca="1">F87*'Res PW'!$B$8</f>
        <v>0</v>
      </c>
      <c r="N87">
        <f>G87*'Res PW'!$B$9</f>
        <v>31502882.137419432</v>
      </c>
      <c r="O87" s="52">
        <f ca="1">H87*'Res PW'!$B$10</f>
        <v>19003377.60187988</v>
      </c>
      <c r="P87" s="52">
        <f>I87*'Res PW'!$B$11</f>
        <v>55218425.257217176</v>
      </c>
      <c r="Q87">
        <f t="shared" ca="1" si="12"/>
        <v>39918336.813192151</v>
      </c>
      <c r="R87" s="33">
        <f t="shared" ca="1" si="10"/>
        <v>1189980.4938874245</v>
      </c>
      <c r="S87" s="54">
        <f t="shared" ca="1" si="11"/>
        <v>3.0726336126334929E-2</v>
      </c>
    </row>
    <row r="88" spans="1:19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Data'!F88</f>
        <v>36763781.514471635</v>
      </c>
      <c r="E88">
        <f>'Monthly Data'!BH88</f>
        <v>87</v>
      </c>
      <c r="F88" s="21">
        <f t="shared" ca="1" si="13"/>
        <v>0</v>
      </c>
      <c r="G88">
        <f>'Monthly Data'!CA88</f>
        <v>31</v>
      </c>
      <c r="H88" s="52">
        <f t="shared" ca="1" si="14"/>
        <v>520.41</v>
      </c>
      <c r="I88">
        <f>'Monthly Data'!BA88</f>
        <v>6872.4</v>
      </c>
      <c r="K88">
        <f>'Res PW'!$B$6</f>
        <v>-58648470.173869401</v>
      </c>
      <c r="L88">
        <f>E88*'Res PW'!$B$7</f>
        <v>-7241109.149099757</v>
      </c>
      <c r="M88">
        <f ca="1">F88*'Res PW'!$B$8</f>
        <v>0</v>
      </c>
      <c r="N88">
        <f>G88*'Res PW'!$B$9</f>
        <v>33675494.698620774</v>
      </c>
      <c r="O88" s="52">
        <f ca="1">H88*'Res PW'!$B$10</f>
        <v>15174767.515910923</v>
      </c>
      <c r="P88" s="52">
        <f>I88*'Res PW'!$B$11</f>
        <v>55023069.501464345</v>
      </c>
      <c r="Q88">
        <f t="shared" ca="1" si="12"/>
        <v>37983752.393026881</v>
      </c>
      <c r="R88" s="33">
        <f t="shared" ca="1" si="10"/>
        <v>1219970.8785552457</v>
      </c>
      <c r="S88" s="54">
        <f t="shared" ca="1" si="11"/>
        <v>3.3184042236651265E-2</v>
      </c>
    </row>
    <row r="89" spans="1:19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Data'!F89</f>
        <v>30904044.045612264</v>
      </c>
      <c r="E89">
        <f>'Monthly Data'!BH89</f>
        <v>88</v>
      </c>
      <c r="F89" s="21">
        <f t="shared" ca="1" si="13"/>
        <v>0</v>
      </c>
      <c r="G89">
        <f>'Monthly Data'!CA89</f>
        <v>30</v>
      </c>
      <c r="H89" s="52">
        <f t="shared" ca="1" si="14"/>
        <v>288.59000000000003</v>
      </c>
      <c r="I89">
        <f>'Monthly Data'!BA89</f>
        <v>6890.3</v>
      </c>
      <c r="K89">
        <f>'Res PW'!$B$6</f>
        <v>-58648470.173869401</v>
      </c>
      <c r="L89">
        <f>E89*'Res PW'!$B$7</f>
        <v>-7324340.2887445819</v>
      </c>
      <c r="M89">
        <f ca="1">F89*'Res PW'!$B$8</f>
        <v>0</v>
      </c>
      <c r="N89">
        <f>G89*'Res PW'!$B$9</f>
        <v>32589188.418020099</v>
      </c>
      <c r="O89" s="52">
        <f ca="1">H89*'Res PW'!$B$10</f>
        <v>8415069.1904781498</v>
      </c>
      <c r="P89" s="52">
        <f>I89*'Res PW'!$B$11</f>
        <v>55166383.764905967</v>
      </c>
      <c r="Q89">
        <f t="shared" ca="1" si="12"/>
        <v>30197830.910790231</v>
      </c>
      <c r="R89" s="33">
        <f t="shared" ca="1" si="10"/>
        <v>-706213.13482203335</v>
      </c>
      <c r="S89" s="54">
        <f t="shared" ca="1" si="11"/>
        <v>2.2851803271433047E-2</v>
      </c>
    </row>
    <row r="90" spans="1:19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Data'!F90</f>
        <v>26428034.731526289</v>
      </c>
      <c r="E90">
        <f>'Monthly Data'!BH90</f>
        <v>89</v>
      </c>
      <c r="F90" s="21">
        <f t="shared" ca="1" si="13"/>
        <v>9.2199999999999989</v>
      </c>
      <c r="G90">
        <f>'Monthly Data'!CA90</f>
        <v>31</v>
      </c>
      <c r="H90" s="52">
        <f t="shared" ca="1" si="14"/>
        <v>65.03</v>
      </c>
      <c r="I90">
        <f>'Monthly Data'!BA90</f>
        <v>6962.5</v>
      </c>
      <c r="K90">
        <f>'Res PW'!$B$6</f>
        <v>-58648470.173869401</v>
      </c>
      <c r="L90">
        <f>E90*'Res PW'!$B$7</f>
        <v>-7407571.4283894068</v>
      </c>
      <c r="M90">
        <f ca="1">F90*'Res PW'!$B$8</f>
        <v>305010.99311350205</v>
      </c>
      <c r="N90">
        <f>G90*'Res PW'!$B$9</f>
        <v>33675494.698620774</v>
      </c>
      <c r="O90" s="52">
        <f ca="1">H90*'Res PW'!$B$10</f>
        <v>1896226.3053355766</v>
      </c>
      <c r="P90" s="52">
        <f>I90*'Res PW'!$B$11</f>
        <v>55744444.648731954</v>
      </c>
      <c r="Q90">
        <f t="shared" ca="1" si="12"/>
        <v>25565135.043543</v>
      </c>
      <c r="R90" s="33">
        <f t="shared" ca="1" si="10"/>
        <v>-862899.68798328936</v>
      </c>
      <c r="S90" s="54">
        <f t="shared" ca="1" si="11"/>
        <v>3.2650921521376955E-2</v>
      </c>
    </row>
    <row r="91" spans="1:19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Data'!F91</f>
        <v>25473713.696905319</v>
      </c>
      <c r="E91">
        <f>'Monthly Data'!BH91</f>
        <v>90</v>
      </c>
      <c r="F91" s="21">
        <f t="shared" ca="1" si="13"/>
        <v>19.119999999999997</v>
      </c>
      <c r="G91">
        <f>'Monthly Data'!CA91</f>
        <v>30</v>
      </c>
      <c r="H91" s="52">
        <f t="shared" ca="1" si="14"/>
        <v>4.589999999999999</v>
      </c>
      <c r="I91">
        <f>'Monthly Data'!BA91</f>
        <v>7047.3</v>
      </c>
      <c r="K91">
        <f>'Res PW'!$B$6</f>
        <v>-58648470.173869401</v>
      </c>
      <c r="L91">
        <f>E91*'Res PW'!$B$7</f>
        <v>-7490802.5680342317</v>
      </c>
      <c r="M91">
        <f ca="1">F91*'Res PW'!$B$8</f>
        <v>632517.37400544027</v>
      </c>
      <c r="N91">
        <f>G91*'Res PW'!$B$9</f>
        <v>32589188.418020099</v>
      </c>
      <c r="O91" s="52">
        <f ca="1">H91*'Res PW'!$B$10</f>
        <v>133840.97711041512</v>
      </c>
      <c r="P91" s="52">
        <f>I91*'Res PW'!$B$11</f>
        <v>56423385.963807359</v>
      </c>
      <c r="Q91">
        <f t="shared" ca="1" si="12"/>
        <v>23639659.991039678</v>
      </c>
      <c r="R91" s="33">
        <f t="shared" ca="1" si="10"/>
        <v>-1834053.7058656402</v>
      </c>
      <c r="S91" s="54">
        <f t="shared" ca="1" si="11"/>
        <v>7.1997892717481971E-2</v>
      </c>
    </row>
    <row r="92" spans="1:19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Data'!F92</f>
        <v>27796810.472954385</v>
      </c>
      <c r="E92">
        <f>'Monthly Data'!BH92</f>
        <v>91</v>
      </c>
      <c r="F92" s="21">
        <f t="shared" ca="1" si="13"/>
        <v>70.609999999999985</v>
      </c>
      <c r="G92">
        <f>'Monthly Data'!CA92</f>
        <v>31</v>
      </c>
      <c r="H92" s="52">
        <f t="shared" ca="1" si="14"/>
        <v>5.9999999999999963E-2</v>
      </c>
      <c r="I92">
        <f>'Monthly Data'!BA92</f>
        <v>7090.8</v>
      </c>
      <c r="K92">
        <f>'Res PW'!$B$6</f>
        <v>-58648470.173869401</v>
      </c>
      <c r="L92">
        <f>E92*'Res PW'!$B$7</f>
        <v>-7574033.7076790566</v>
      </c>
      <c r="M92">
        <f ca="1">F92*'Res PW'!$B$8</f>
        <v>2335881.369169672</v>
      </c>
      <c r="N92">
        <f>G92*'Res PW'!$B$9</f>
        <v>33675494.698620774</v>
      </c>
      <c r="O92" s="52">
        <f ca="1">H92*'Res PW'!$B$10</f>
        <v>1749.555256345295</v>
      </c>
      <c r="P92" s="52">
        <f>I92*'Res PW'!$B$11</f>
        <v>56771663.643120803</v>
      </c>
      <c r="Q92">
        <f t="shared" ca="1" si="12"/>
        <v>26562285.384619139</v>
      </c>
      <c r="R92" s="33">
        <f t="shared" ca="1" si="10"/>
        <v>-1234525.0883352458</v>
      </c>
      <c r="S92" s="54">
        <f t="shared" ca="1" si="11"/>
        <v>4.4412472774040333E-2</v>
      </c>
    </row>
    <row r="93" spans="1:19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Data'!F93</f>
        <v>27179397.864832554</v>
      </c>
      <c r="E93">
        <f>'Monthly Data'!BH93</f>
        <v>92</v>
      </c>
      <c r="F93" s="21">
        <f t="shared" ca="1" si="13"/>
        <v>42.949999999999996</v>
      </c>
      <c r="G93">
        <f>'Monthly Data'!CA93</f>
        <v>31</v>
      </c>
      <c r="H93" s="52">
        <f t="shared" ca="1" si="14"/>
        <v>0.92999999999999994</v>
      </c>
      <c r="I93">
        <f>'Monthly Data'!BA93</f>
        <v>7083.3</v>
      </c>
      <c r="K93">
        <f>'Res PW'!$B$6</f>
        <v>-58648470.173869401</v>
      </c>
      <c r="L93">
        <f>E93*'Res PW'!$B$7</f>
        <v>-7657264.8473238815</v>
      </c>
      <c r="M93">
        <f ca="1">F93*'Res PW'!$B$8</f>
        <v>1420848.3898291662</v>
      </c>
      <c r="N93">
        <f>G93*'Res PW'!$B$9</f>
        <v>33675494.698620774</v>
      </c>
      <c r="O93" s="52">
        <f ca="1">H93*'Res PW'!$B$10</f>
        <v>27118.106473352087</v>
      </c>
      <c r="P93" s="52">
        <f>I93*'Res PW'!$B$11</f>
        <v>56711615.767377101</v>
      </c>
      <c r="Q93">
        <f t="shared" ca="1" si="12"/>
        <v>25529341.941107113</v>
      </c>
      <c r="R93" s="33">
        <f t="shared" ca="1" si="10"/>
        <v>-1650055.9237254411</v>
      </c>
      <c r="S93" s="54">
        <f t="shared" ca="1" si="11"/>
        <v>6.0709804239646156E-2</v>
      </c>
    </row>
    <row r="94" spans="1:19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Data'!F94</f>
        <v>25075211.378019854</v>
      </c>
      <c r="E94">
        <f>'Monthly Data'!BH94</f>
        <v>93</v>
      </c>
      <c r="F94" s="21">
        <f t="shared" ca="1" si="13"/>
        <v>15.1</v>
      </c>
      <c r="G94">
        <f>'Monthly Data'!CA94</f>
        <v>30</v>
      </c>
      <c r="H94" s="52">
        <f t="shared" ca="1" si="14"/>
        <v>31.900000000000006</v>
      </c>
      <c r="I94">
        <f>'Monthly Data'!BA94</f>
        <v>7037</v>
      </c>
      <c r="K94">
        <f>'Res PW'!$B$6</f>
        <v>-58648470.173869401</v>
      </c>
      <c r="L94">
        <f>E94*'Res PW'!$B$7</f>
        <v>-7740495.9869687064</v>
      </c>
      <c r="M94">
        <f ca="1">F94*'Res PW'!$B$8</f>
        <v>499529.93449174421</v>
      </c>
      <c r="N94">
        <f>G94*'Res PW'!$B$9</f>
        <v>32589188.418020099</v>
      </c>
      <c r="O94" s="52">
        <f ca="1">H94*'Res PW'!$B$10</f>
        <v>930180.21129024925</v>
      </c>
      <c r="P94" s="52">
        <f>I94*'Res PW'!$B$11</f>
        <v>56340920.214452676</v>
      </c>
      <c r="Q94">
        <f t="shared" ca="1" si="12"/>
        <v>23970852.617416665</v>
      </c>
      <c r="R94" s="33">
        <f t="shared" ca="1" si="10"/>
        <v>-1104358.7606031895</v>
      </c>
      <c r="S94" s="54">
        <f t="shared" ca="1" si="11"/>
        <v>4.4041852487482352E-2</v>
      </c>
    </row>
    <row r="95" spans="1:19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Data'!F95</f>
        <v>26532397.107703798</v>
      </c>
      <c r="E95">
        <f>'Monthly Data'!BH95</f>
        <v>94</v>
      </c>
      <c r="F95" s="21">
        <f t="shared" ref="F95:F110" ca="1" si="15">F83</f>
        <v>0.1</v>
      </c>
      <c r="G95">
        <f>'Monthly Data'!CA95</f>
        <v>31</v>
      </c>
      <c r="H95" s="52">
        <f t="shared" ca="1" si="14"/>
        <v>175.56</v>
      </c>
      <c r="I95">
        <f>'Monthly Data'!BA95</f>
        <v>7033.4</v>
      </c>
      <c r="K95">
        <f>'Res PW'!$B$6</f>
        <v>-58648470.173869401</v>
      </c>
      <c r="L95">
        <f>E95*'Res PW'!$B$7</f>
        <v>-7823727.1266135313</v>
      </c>
      <c r="M95">
        <f ca="1">F95*'Res PW'!$B$8</f>
        <v>3308.1452615347298</v>
      </c>
      <c r="N95">
        <f>G95*'Res PW'!$B$9</f>
        <v>33675494.698620774</v>
      </c>
      <c r="O95" s="52">
        <f ca="1">H95*'Res PW'!$B$10</f>
        <v>5119198.6800663359</v>
      </c>
      <c r="P95" s="52">
        <f>I95*'Res PW'!$B$11</f>
        <v>56312097.2340957</v>
      </c>
      <c r="Q95">
        <f t="shared" ca="1" si="12"/>
        <v>28637901.457561415</v>
      </c>
      <c r="R95" s="33">
        <f t="shared" ca="1" si="10"/>
        <v>2105504.3498576172</v>
      </c>
      <c r="S95" s="54">
        <f t="shared" ca="1" si="11"/>
        <v>7.9355979081372735E-2</v>
      </c>
    </row>
    <row r="96" spans="1:19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Data'!F96</f>
        <v>30358337.192644782</v>
      </c>
      <c r="E96">
        <f>'Monthly Data'!BH96</f>
        <v>95</v>
      </c>
      <c r="F96" s="21">
        <f t="shared" ca="1" si="15"/>
        <v>0</v>
      </c>
      <c r="G96">
        <f>'Monthly Data'!CA96</f>
        <v>30</v>
      </c>
      <c r="H96" s="52">
        <f t="shared" ca="1" si="14"/>
        <v>401.46</v>
      </c>
      <c r="I96">
        <f>'Monthly Data'!BA96</f>
        <v>7026.9</v>
      </c>
      <c r="K96">
        <f>'Res PW'!$B$6</f>
        <v>-58648470.173869401</v>
      </c>
      <c r="L96">
        <f>E96*'Res PW'!$B$7</f>
        <v>-7906958.2662583562</v>
      </c>
      <c r="M96">
        <f ca="1">F96*'Res PW'!$B$8</f>
        <v>0</v>
      </c>
      <c r="N96">
        <f>G96*'Res PW'!$B$9</f>
        <v>32589188.418020099</v>
      </c>
      <c r="O96" s="52">
        <f ca="1">H96*'Res PW'!$B$10</f>
        <v>11706274.220206374</v>
      </c>
      <c r="P96" s="52">
        <f>I96*'Res PW'!$B$11</f>
        <v>56260055.741784498</v>
      </c>
      <c r="Q96">
        <f t="shared" ca="1" si="12"/>
        <v>34000089.93988321</v>
      </c>
      <c r="R96" s="33">
        <f t="shared" ca="1" si="10"/>
        <v>3641752.7472384274</v>
      </c>
      <c r="S96" s="54">
        <f t="shared" ca="1" si="11"/>
        <v>0.11995890038802096</v>
      </c>
    </row>
    <row r="97" spans="1:19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Data'!F97</f>
        <v>39530632.879965276</v>
      </c>
      <c r="E97">
        <f>'Monthly Data'!BH97</f>
        <v>96</v>
      </c>
      <c r="F97" s="21">
        <f t="shared" ca="1" si="15"/>
        <v>0</v>
      </c>
      <c r="G97">
        <f>'Monthly Data'!CA97</f>
        <v>31</v>
      </c>
      <c r="H97" s="52">
        <f t="shared" ca="1" si="14"/>
        <v>622.65</v>
      </c>
      <c r="I97">
        <f>'Monthly Data'!BA97</f>
        <v>7041.6</v>
      </c>
      <c r="K97">
        <f>'Res PW'!$B$6</f>
        <v>-58648470.173869401</v>
      </c>
      <c r="L97">
        <f>E97*'Res PW'!$B$7</f>
        <v>-7990189.4059031811</v>
      </c>
      <c r="M97">
        <f ca="1">F97*'Res PW'!$B$8</f>
        <v>0</v>
      </c>
      <c r="N97">
        <f>G97*'Res PW'!$B$9</f>
        <v>33675494.698620774</v>
      </c>
      <c r="O97" s="52">
        <f ca="1">H97*'Res PW'!$B$10</f>
        <v>18156009.672723308</v>
      </c>
      <c r="P97" s="52">
        <f>I97*'Res PW'!$B$11</f>
        <v>56377749.578242153</v>
      </c>
      <c r="Q97">
        <f t="shared" ca="1" si="12"/>
        <v>41570594.369813651</v>
      </c>
      <c r="R97" s="33">
        <f t="shared" ca="1" si="10"/>
        <v>2039961.4898483753</v>
      </c>
      <c r="S97" s="54">
        <f t="shared" ca="1" si="11"/>
        <v>5.1604574509158917E-2</v>
      </c>
    </row>
    <row r="98" spans="1:19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Data'!F98</f>
        <v>40668462.109549597</v>
      </c>
      <c r="E98">
        <f>'Monthly Data'!BH98</f>
        <v>97</v>
      </c>
      <c r="F98" s="21">
        <f t="shared" ca="1" si="15"/>
        <v>0</v>
      </c>
      <c r="G98">
        <f>'Monthly Data'!CA98</f>
        <v>31</v>
      </c>
      <c r="H98" s="52">
        <f t="shared" ca="1" si="14"/>
        <v>754.55000000000007</v>
      </c>
      <c r="I98">
        <f>'Monthly Data'!BA98</f>
        <v>7018.6</v>
      </c>
      <c r="K98">
        <f>'Res PW'!$B$6</f>
        <v>-58648470.173869401</v>
      </c>
      <c r="L98">
        <f>E98*'Res PW'!$B$7</f>
        <v>-8073420.545548005</v>
      </c>
      <c r="M98">
        <f ca="1">F98*'Res PW'!$B$8</f>
        <v>0</v>
      </c>
      <c r="N98">
        <f>G98*'Res PW'!$B$9</f>
        <v>33675494.698620774</v>
      </c>
      <c r="O98" s="52">
        <f ca="1">H98*'Res PW'!$B$10</f>
        <v>22002115.31125572</v>
      </c>
      <c r="P98" s="52">
        <f>I98*'Res PW'!$B$11</f>
        <v>56193602.759294815</v>
      </c>
      <c r="Q98">
        <f t="shared" ca="1" si="12"/>
        <v>45149322.049753904</v>
      </c>
      <c r="R98" s="33">
        <f t="shared" ref="R98:R121" ca="1" si="16">Q98-D98</f>
        <v>4480859.9402043074</v>
      </c>
      <c r="S98" s="54">
        <f t="shared" ref="S98:S121" ca="1" si="17">ABS(R98/D98)</f>
        <v>0.11018021601441699</v>
      </c>
    </row>
    <row r="99" spans="1:19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Data'!F99</f>
        <v>35838305.304811656</v>
      </c>
      <c r="E99">
        <f>'Monthly Data'!BH99</f>
        <v>98</v>
      </c>
      <c r="F99" s="21">
        <f t="shared" ca="1" si="15"/>
        <v>0</v>
      </c>
      <c r="G99">
        <f>'Monthly Data'!CA99</f>
        <v>28</v>
      </c>
      <c r="H99" s="52">
        <f t="shared" ca="1" si="14"/>
        <v>651.70999999999992</v>
      </c>
      <c r="I99">
        <f>'Monthly Data'!BA99</f>
        <v>6996</v>
      </c>
      <c r="K99">
        <f>'Res PW'!$B$6</f>
        <v>-58648470.173869401</v>
      </c>
      <c r="L99">
        <f>E99*'Res PW'!$B$7</f>
        <v>-8156651.6851928299</v>
      </c>
      <c r="M99">
        <f ca="1">F99*'Res PW'!$B$8</f>
        <v>0</v>
      </c>
      <c r="N99">
        <f>G99*'Res PW'!$B$9</f>
        <v>30416575.856818762</v>
      </c>
      <c r="O99" s="52">
        <f ca="1">H99*'Res PW'!$B$10</f>
        <v>19003377.60187988</v>
      </c>
      <c r="P99" s="52">
        <f>I99*'Res PW'!$B$11</f>
        <v>56012658.493720472</v>
      </c>
      <c r="Q99">
        <f t="shared" ca="1" si="12"/>
        <v>38627490.093356878</v>
      </c>
      <c r="R99" s="33">
        <f t="shared" ca="1" si="16"/>
        <v>2789184.7885452211</v>
      </c>
      <c r="S99" s="54">
        <f t="shared" ca="1" si="17"/>
        <v>7.7826916334984869E-2</v>
      </c>
    </row>
    <row r="100" spans="1:19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Data'!F100</f>
        <v>36985456.56720379</v>
      </c>
      <c r="E100">
        <f>'Monthly Data'!BH100</f>
        <v>99</v>
      </c>
      <c r="F100" s="21">
        <f t="shared" ca="1" si="15"/>
        <v>0</v>
      </c>
      <c r="G100">
        <f>'Monthly Data'!CA100</f>
        <v>31</v>
      </c>
      <c r="H100" s="52">
        <f t="shared" ca="1" si="14"/>
        <v>520.41</v>
      </c>
      <c r="I100">
        <f>'Monthly Data'!BA100</f>
        <v>6972</v>
      </c>
      <c r="K100">
        <f>'Res PW'!$B$6</f>
        <v>-58648470.173869401</v>
      </c>
      <c r="L100">
        <f>E100*'Res PW'!$B$7</f>
        <v>-8239882.8248376548</v>
      </c>
      <c r="M100">
        <f ca="1">F100*'Res PW'!$B$8</f>
        <v>0</v>
      </c>
      <c r="N100">
        <f>G100*'Res PW'!$B$9</f>
        <v>33675494.698620774</v>
      </c>
      <c r="O100" s="52">
        <f ca="1">H100*'Res PW'!$B$10</f>
        <v>15174767.515910923</v>
      </c>
      <c r="P100" s="52">
        <f>I100*'Res PW'!$B$11</f>
        <v>55820505.291340642</v>
      </c>
      <c r="Q100">
        <f t="shared" ca="1" si="12"/>
        <v>37782414.507165283</v>
      </c>
      <c r="R100" s="33">
        <f t="shared" ca="1" si="16"/>
        <v>796957.93996149302</v>
      </c>
      <c r="S100" s="54">
        <f t="shared" ca="1" si="17"/>
        <v>2.1547873513833585E-2</v>
      </c>
    </row>
    <row r="101" spans="1:19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Data'!F101</f>
        <v>29595443.427143298</v>
      </c>
      <c r="E101">
        <f>'Monthly Data'!BH101</f>
        <v>100</v>
      </c>
      <c r="F101" s="21">
        <f t="shared" ca="1" si="15"/>
        <v>0</v>
      </c>
      <c r="G101">
        <f>'Monthly Data'!CA101</f>
        <v>30</v>
      </c>
      <c r="H101" s="52">
        <f t="shared" ca="1" si="14"/>
        <v>288.59000000000003</v>
      </c>
      <c r="I101">
        <f>'Monthly Data'!BA101</f>
        <v>6982.8</v>
      </c>
      <c r="K101">
        <f>'Res PW'!$B$6</f>
        <v>-58648470.173869401</v>
      </c>
      <c r="L101">
        <f>E101*'Res PW'!$B$7</f>
        <v>-8323113.9644824797</v>
      </c>
      <c r="M101">
        <f ca="1">F101*'Res PW'!$B$8</f>
        <v>0</v>
      </c>
      <c r="N101">
        <f>G101*'Res PW'!$B$9</f>
        <v>32589188.418020099</v>
      </c>
      <c r="O101" s="52">
        <f ca="1">H101*'Res PW'!$B$10</f>
        <v>8415069.1904781498</v>
      </c>
      <c r="P101" s="52">
        <f>I101*'Res PW'!$B$11</f>
        <v>55906974.232411563</v>
      </c>
      <c r="Q101">
        <f t="shared" ca="1" si="12"/>
        <v>29939647.702557933</v>
      </c>
      <c r="R101" s="33">
        <f t="shared" ca="1" si="16"/>
        <v>344204.2754146345</v>
      </c>
      <c r="S101" s="54">
        <f t="shared" ca="1" si="17"/>
        <v>1.1630313168376096E-2</v>
      </c>
    </row>
    <row r="102" spans="1:19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Data'!F102</f>
        <v>25691614.153204672</v>
      </c>
      <c r="E102">
        <f>'Monthly Data'!BH102</f>
        <v>101</v>
      </c>
      <c r="F102" s="21">
        <f t="shared" ca="1" si="15"/>
        <v>9.2199999999999989</v>
      </c>
      <c r="G102">
        <f>'Monthly Data'!CA102</f>
        <v>31</v>
      </c>
      <c r="H102" s="52">
        <f t="shared" ca="1" si="14"/>
        <v>65.03</v>
      </c>
      <c r="I102">
        <f>'Monthly Data'!BA102</f>
        <v>7047.4</v>
      </c>
      <c r="K102">
        <f>'Res PW'!$B$6</f>
        <v>-58648470.173869401</v>
      </c>
      <c r="L102">
        <f>E102*'Res PW'!$B$7</f>
        <v>-8406345.1041273046</v>
      </c>
      <c r="M102">
        <f ca="1">F102*'Res PW'!$B$8</f>
        <v>305010.99311350205</v>
      </c>
      <c r="N102">
        <f>G102*'Res PW'!$B$9</f>
        <v>33675494.698620774</v>
      </c>
      <c r="O102" s="52">
        <f ca="1">H102*'Res PW'!$B$10</f>
        <v>1896226.3053355766</v>
      </c>
      <c r="P102" s="52">
        <f>I102*'Res PW'!$B$11</f>
        <v>56424186.602150604</v>
      </c>
      <c r="Q102">
        <f t="shared" ca="1" si="12"/>
        <v>25246103.321223754</v>
      </c>
      <c r="R102" s="33">
        <f t="shared" ca="1" si="16"/>
        <v>-445510.8319809176</v>
      </c>
      <c r="S102" s="54">
        <f t="shared" ca="1" si="17"/>
        <v>1.7340710059097098E-2</v>
      </c>
    </row>
    <row r="103" spans="1:19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Data'!F103</f>
        <v>23939365.636191379</v>
      </c>
      <c r="E103">
        <f>'Monthly Data'!BH103</f>
        <v>102</v>
      </c>
      <c r="F103" s="21">
        <f t="shared" ca="1" si="15"/>
        <v>19.119999999999997</v>
      </c>
      <c r="G103">
        <f>'Monthly Data'!CA103</f>
        <v>30</v>
      </c>
      <c r="H103" s="52">
        <f t="shared" ca="1" si="14"/>
        <v>4.589999999999999</v>
      </c>
      <c r="I103">
        <f>'Monthly Data'!BA103</f>
        <v>7129.6</v>
      </c>
      <c r="K103">
        <f>'Res PW'!$B$6</f>
        <v>-58648470.173869401</v>
      </c>
      <c r="L103">
        <f>E103*'Res PW'!$B$7</f>
        <v>-8489576.2437721286</v>
      </c>
      <c r="M103">
        <f ca="1">F103*'Res PW'!$B$8</f>
        <v>632517.37400544027</v>
      </c>
      <c r="N103">
        <f>G103*'Res PW'!$B$9</f>
        <v>32589188.418020099</v>
      </c>
      <c r="O103" s="52">
        <f ca="1">H103*'Res PW'!$B$10</f>
        <v>133840.97711041512</v>
      </c>
      <c r="P103" s="52">
        <f>I103*'Res PW'!$B$11</f>
        <v>57082311.320301525</v>
      </c>
      <c r="Q103">
        <f t="shared" ca="1" si="12"/>
        <v>23299811.671795942</v>
      </c>
      <c r="R103" s="33">
        <f t="shared" ca="1" si="16"/>
        <v>-639553.96439543739</v>
      </c>
      <c r="S103" s="54">
        <f t="shared" ca="1" si="17"/>
        <v>2.671557693360779E-2</v>
      </c>
    </row>
    <row r="104" spans="1:19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Data'!F104</f>
        <v>25933968.126839153</v>
      </c>
      <c r="E104">
        <f>'Monthly Data'!BH104</f>
        <v>103</v>
      </c>
      <c r="F104" s="21">
        <f t="shared" ca="1" si="15"/>
        <v>70.609999999999985</v>
      </c>
      <c r="G104">
        <f>'Monthly Data'!CA104</f>
        <v>31</v>
      </c>
      <c r="H104" s="52">
        <f t="shared" ca="1" si="14"/>
        <v>5.9999999999999963E-2</v>
      </c>
      <c r="I104">
        <f>'Monthly Data'!BA104</f>
        <v>7195</v>
      </c>
      <c r="K104">
        <f>'Res PW'!$B$6</f>
        <v>-58648470.173869401</v>
      </c>
      <c r="L104">
        <f>E104*'Res PW'!$B$7</f>
        <v>-8572807.3834169544</v>
      </c>
      <c r="M104">
        <f ca="1">F104*'Res PW'!$B$8</f>
        <v>2335881.369169672</v>
      </c>
      <c r="N104">
        <f>G104*'Res PW'!$B$9</f>
        <v>33675494.698620774</v>
      </c>
      <c r="O104" s="52">
        <f ca="1">H104*'Res PW'!$B$10</f>
        <v>1749.555256345295</v>
      </c>
      <c r="P104" s="52">
        <f>I104*'Res PW'!$B$11</f>
        <v>57605928.796786562</v>
      </c>
      <c r="Q104">
        <f t="shared" ca="1" si="12"/>
        <v>26397776.862547003</v>
      </c>
      <c r="R104" s="33">
        <f t="shared" ca="1" si="16"/>
        <v>463808.73570784926</v>
      </c>
      <c r="S104" s="54">
        <f t="shared" ca="1" si="17"/>
        <v>1.7884217850482047E-2</v>
      </c>
    </row>
    <row r="105" spans="1:19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Data'!F105</f>
        <v>25028093.165167436</v>
      </c>
      <c r="E105">
        <f>'Monthly Data'!BH105</f>
        <v>104</v>
      </c>
      <c r="F105" s="21">
        <f t="shared" ca="1" si="15"/>
        <v>42.949999999999996</v>
      </c>
      <c r="G105">
        <f>'Monthly Data'!CA105</f>
        <v>31</v>
      </c>
      <c r="H105" s="52">
        <f t="shared" ca="1" si="14"/>
        <v>0.92999999999999994</v>
      </c>
      <c r="I105">
        <f>'Monthly Data'!BA105</f>
        <v>7213.7</v>
      </c>
      <c r="K105">
        <f>'Res PW'!$B$6</f>
        <v>-58648470.173869401</v>
      </c>
      <c r="L105">
        <f>E105*'Res PW'!$B$7</f>
        <v>-8656038.5230617784</v>
      </c>
      <c r="M105">
        <f ca="1">F105*'Res PW'!$B$8</f>
        <v>1420848.3898291662</v>
      </c>
      <c r="N105">
        <f>G105*'Res PW'!$B$9</f>
        <v>33675494.698620774</v>
      </c>
      <c r="O105" s="52">
        <f ca="1">H105*'Res PW'!$B$10</f>
        <v>27118.106473352087</v>
      </c>
      <c r="P105" s="52">
        <f>I105*'Res PW'!$B$11</f>
        <v>57755648.166974179</v>
      </c>
      <c r="Q105">
        <f t="shared" ca="1" si="12"/>
        <v>25574600.664966289</v>
      </c>
      <c r="R105" s="33">
        <f t="shared" ca="1" si="16"/>
        <v>546507.49979885295</v>
      </c>
      <c r="S105" s="54">
        <f t="shared" ca="1" si="17"/>
        <v>2.1835762564582768E-2</v>
      </c>
    </row>
    <row r="106" spans="1:19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Data'!F106</f>
        <v>24424614.655862503</v>
      </c>
      <c r="E106">
        <f>'Monthly Data'!BH106</f>
        <v>105</v>
      </c>
      <c r="F106" s="21">
        <f t="shared" ca="1" si="15"/>
        <v>15.1</v>
      </c>
      <c r="G106">
        <f>'Monthly Data'!CA106</f>
        <v>30</v>
      </c>
      <c r="H106" s="52">
        <f t="shared" ca="1" si="14"/>
        <v>31.900000000000006</v>
      </c>
      <c r="I106">
        <f>'Monthly Data'!BA106</f>
        <v>7197</v>
      </c>
      <c r="K106">
        <f>'Res PW'!$B$6</f>
        <v>-58648470.173869401</v>
      </c>
      <c r="L106">
        <f>E106*'Res PW'!$B$7</f>
        <v>-8739269.6627066042</v>
      </c>
      <c r="M106">
        <f ca="1">F106*'Res PW'!$B$8</f>
        <v>499529.93449174421</v>
      </c>
      <c r="N106">
        <f>G106*'Res PW'!$B$9</f>
        <v>32589188.418020099</v>
      </c>
      <c r="O106" s="52">
        <f ca="1">H106*'Res PW'!$B$10</f>
        <v>930180.21129024925</v>
      </c>
      <c r="P106" s="52">
        <f>I106*'Res PW'!$B$11</f>
        <v>57621941.563651547</v>
      </c>
      <c r="Q106">
        <f t="shared" ca="1" si="12"/>
        <v>24253100.29087764</v>
      </c>
      <c r="R106" s="33">
        <f t="shared" ca="1" si="16"/>
        <v>-171514.36498486251</v>
      </c>
      <c r="S106" s="54">
        <f t="shared" ca="1" si="17"/>
        <v>7.0221932833521641E-3</v>
      </c>
    </row>
    <row r="107" spans="1:19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Data'!F107</f>
        <v>26911812.281525332</v>
      </c>
      <c r="E107">
        <f>'Monthly Data'!BH107</f>
        <v>106</v>
      </c>
      <c r="F107" s="21">
        <f t="shared" ca="1" si="15"/>
        <v>0.1</v>
      </c>
      <c r="G107">
        <f>'Monthly Data'!CA107</f>
        <v>31</v>
      </c>
      <c r="H107" s="52">
        <f t="shared" ca="1" si="14"/>
        <v>175.56</v>
      </c>
      <c r="I107">
        <f>'Monthly Data'!BA107</f>
        <v>7193.7</v>
      </c>
      <c r="K107">
        <f>'Res PW'!$B$6</f>
        <v>-58648470.173869401</v>
      </c>
      <c r="L107">
        <f>E107*'Res PW'!$B$7</f>
        <v>-8822500.8023514282</v>
      </c>
      <c r="M107">
        <f ca="1">F107*'Res PW'!$B$8</f>
        <v>3308.1452615347298</v>
      </c>
      <c r="N107">
        <f>G107*'Res PW'!$B$9</f>
        <v>33675494.698620774</v>
      </c>
      <c r="O107" s="52">
        <f ca="1">H107*'Res PW'!$B$10</f>
        <v>5119198.6800663359</v>
      </c>
      <c r="P107" s="52">
        <f>I107*'Res PW'!$B$11</f>
        <v>57595520.49832432</v>
      </c>
      <c r="Q107">
        <f t="shared" ca="1" si="12"/>
        <v>28922551.046052139</v>
      </c>
      <c r="R107" s="33">
        <f t="shared" ca="1" si="16"/>
        <v>2010738.7645268068</v>
      </c>
      <c r="S107" s="54">
        <f t="shared" ca="1" si="17"/>
        <v>7.4715843864114534E-2</v>
      </c>
    </row>
    <row r="108" spans="1:19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Data'!F108</f>
        <v>33553300.396891382</v>
      </c>
      <c r="E108">
        <f>'Monthly Data'!BH108</f>
        <v>107</v>
      </c>
      <c r="F108" s="21">
        <f t="shared" ca="1" si="15"/>
        <v>0</v>
      </c>
      <c r="G108">
        <f>'Monthly Data'!CA108</f>
        <v>30</v>
      </c>
      <c r="H108" s="52">
        <f t="shared" ca="1" si="14"/>
        <v>401.46</v>
      </c>
      <c r="I108">
        <f>'Monthly Data'!BA108</f>
        <v>7194.2</v>
      </c>
      <c r="K108">
        <f>'Res PW'!$B$6</f>
        <v>-58648470.173869401</v>
      </c>
      <c r="L108">
        <f>E108*'Res PW'!$B$7</f>
        <v>-8905731.941996254</v>
      </c>
      <c r="M108">
        <f ca="1">F108*'Res PW'!$B$8</f>
        <v>0</v>
      </c>
      <c r="N108">
        <f>G108*'Res PW'!$B$9</f>
        <v>32589188.418020099</v>
      </c>
      <c r="O108" s="52">
        <f ca="1">H108*'Res PW'!$B$10</f>
        <v>11706274.220206374</v>
      </c>
      <c r="P108" s="52">
        <f>I108*'Res PW'!$B$11</f>
        <v>57599523.690040566</v>
      </c>
      <c r="Q108">
        <f t="shared" ca="1" si="12"/>
        <v>34340784.21240139</v>
      </c>
      <c r="R108" s="33">
        <f t="shared" ca="1" si="16"/>
        <v>787483.81551000848</v>
      </c>
      <c r="S108" s="54">
        <f t="shared" ca="1" si="17"/>
        <v>2.3469638044398358E-2</v>
      </c>
    </row>
    <row r="109" spans="1:19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Data'!F109</f>
        <v>44463964.903824657</v>
      </c>
      <c r="E109">
        <f>'Monthly Data'!BH109</f>
        <v>108</v>
      </c>
      <c r="F109" s="21">
        <f t="shared" ca="1" si="15"/>
        <v>0</v>
      </c>
      <c r="G109">
        <f>'Monthly Data'!CA109</f>
        <v>31</v>
      </c>
      <c r="H109" s="52">
        <f t="shared" ca="1" si="14"/>
        <v>622.65</v>
      </c>
      <c r="I109">
        <f>'Monthly Data'!BA109</f>
        <v>7213.4</v>
      </c>
      <c r="K109">
        <f>'Res PW'!$B$6</f>
        <v>-58648470.173869401</v>
      </c>
      <c r="L109">
        <f>E109*'Res PW'!$B$7</f>
        <v>-8988963.081641078</v>
      </c>
      <c r="M109">
        <f ca="1">F109*'Res PW'!$B$8</f>
        <v>0</v>
      </c>
      <c r="N109">
        <f>G109*'Res PW'!$B$9</f>
        <v>33675494.698620774</v>
      </c>
      <c r="O109" s="52">
        <f ca="1">H109*'Res PW'!$B$10</f>
        <v>18156009.672723308</v>
      </c>
      <c r="P109" s="52">
        <f>I109*'Res PW'!$B$11</f>
        <v>57753246.25194443</v>
      </c>
      <c r="Q109">
        <f t="shared" ca="1" si="12"/>
        <v>41947317.367778033</v>
      </c>
      <c r="R109" s="33">
        <f t="shared" ca="1" si="16"/>
        <v>-2516647.5360466242</v>
      </c>
      <c r="S109" s="54">
        <f t="shared" ca="1" si="17"/>
        <v>5.6599710383231021E-2</v>
      </c>
    </row>
    <row r="110" spans="1:19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Data'!F110</f>
        <v>45880012.482495591</v>
      </c>
      <c r="E110">
        <f>'Monthly Data'!BH110</f>
        <v>109</v>
      </c>
      <c r="F110" s="21">
        <f t="shared" ca="1" si="15"/>
        <v>0</v>
      </c>
      <c r="G110">
        <f>'Monthly Data'!CA110</f>
        <v>31</v>
      </c>
      <c r="H110" s="52">
        <f t="shared" ca="1" si="14"/>
        <v>754.55000000000007</v>
      </c>
      <c r="I110">
        <f>'Monthly Data'!BA110</f>
        <v>7172.6</v>
      </c>
      <c r="K110">
        <f>'Res PW'!$B$6</f>
        <v>-58648470.173869401</v>
      </c>
      <c r="L110">
        <f>E110*'Res PW'!$B$7</f>
        <v>-9072194.2212859038</v>
      </c>
      <c r="M110">
        <f ca="1">F110*'Res PW'!$B$8</f>
        <v>0</v>
      </c>
      <c r="N110">
        <f>G110*'Res PW'!$B$9</f>
        <v>33675494.698620774</v>
      </c>
      <c r="O110" s="52">
        <f ca="1">H110*'Res PW'!$B$10</f>
        <v>22002115.31125572</v>
      </c>
      <c r="P110" s="52">
        <f>I110*'Res PW'!$B$11</f>
        <v>57426585.807898723</v>
      </c>
      <c r="Q110">
        <f t="shared" ca="1" si="12"/>
        <v>45383531.422619909</v>
      </c>
      <c r="R110" s="33">
        <f t="shared" ca="1" si="16"/>
        <v>-496481.059875682</v>
      </c>
      <c r="S110" s="54">
        <f t="shared" ca="1" si="17"/>
        <v>1.082129304269702E-2</v>
      </c>
    </row>
    <row r="111" spans="1:19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Data'!F111</f>
        <v>37809964.571011797</v>
      </c>
      <c r="E111">
        <f>'Monthly Data'!BH111</f>
        <v>110</v>
      </c>
      <c r="F111" s="21">
        <f t="shared" ref="F111:F121" ca="1" si="18">F99</f>
        <v>0</v>
      </c>
      <c r="G111">
        <f>'Monthly Data'!CA111</f>
        <v>28</v>
      </c>
      <c r="H111" s="52">
        <f t="shared" ca="1" si="14"/>
        <v>651.70999999999992</v>
      </c>
      <c r="I111">
        <f>'Monthly Data'!BA111</f>
        <v>7125.8</v>
      </c>
      <c r="K111">
        <f>'Res PW'!$B$6</f>
        <v>-58648470.173869401</v>
      </c>
      <c r="L111">
        <f>E111*'Res PW'!$B$7</f>
        <v>-9155425.3609307278</v>
      </c>
      <c r="M111">
        <f ca="1">F111*'Res PW'!$B$8</f>
        <v>0</v>
      </c>
      <c r="N111">
        <f>G111*'Res PW'!$B$9</f>
        <v>30416575.856818762</v>
      </c>
      <c r="O111" s="52">
        <f ca="1">H111*'Res PW'!$B$10</f>
        <v>19003377.60187988</v>
      </c>
      <c r="P111" s="52">
        <f>I111*'Res PW'!$B$11</f>
        <v>57051887.063258052</v>
      </c>
      <c r="Q111">
        <f t="shared" ca="1" si="12"/>
        <v>38667944.98715657</v>
      </c>
      <c r="R111" s="33">
        <f t="shared" ca="1" si="16"/>
        <v>857980.41614477336</v>
      </c>
      <c r="S111" s="54">
        <f t="shared" ca="1" si="17"/>
        <v>2.2691912724048705E-2</v>
      </c>
    </row>
    <row r="112" spans="1:19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Data'!F112</f>
        <v>36916486.736509435</v>
      </c>
      <c r="E112">
        <f>'Monthly Data'!BH112</f>
        <v>111</v>
      </c>
      <c r="F112" s="21">
        <f t="shared" ca="1" si="18"/>
        <v>0</v>
      </c>
      <c r="G112">
        <f>'Monthly Data'!CA112</f>
        <v>31</v>
      </c>
      <c r="H112" s="52">
        <f t="shared" ca="1" si="14"/>
        <v>520.41</v>
      </c>
      <c r="I112">
        <f>'Monthly Data'!BA112</f>
        <v>7082.3</v>
      </c>
      <c r="K112">
        <f>'Res PW'!$B$6</f>
        <v>-58648470.173869401</v>
      </c>
      <c r="L112">
        <f>E112*'Res PW'!$B$7</f>
        <v>-9238656.5005755518</v>
      </c>
      <c r="M112">
        <f ca="1">F112*'Res PW'!$B$8</f>
        <v>0</v>
      </c>
      <c r="N112">
        <f>G112*'Res PW'!$B$9</f>
        <v>33675494.698620774</v>
      </c>
      <c r="O112" s="52">
        <f ca="1">H112*'Res PW'!$B$10</f>
        <v>15174767.515910923</v>
      </c>
      <c r="P112" s="52">
        <f>I112*'Res PW'!$B$11</f>
        <v>56703609.383944608</v>
      </c>
      <c r="Q112">
        <f t="shared" ca="1" si="12"/>
        <v>37666744.924031347</v>
      </c>
      <c r="R112" s="33">
        <f t="shared" ca="1" si="16"/>
        <v>750258.18752191216</v>
      </c>
      <c r="S112" s="54">
        <f t="shared" ca="1" si="17"/>
        <v>2.0323119934918577E-2</v>
      </c>
    </row>
    <row r="113" spans="1:22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Data'!F113</f>
        <v>32060943.701314684</v>
      </c>
      <c r="E113">
        <f>'Monthly Data'!BH113</f>
        <v>112</v>
      </c>
      <c r="F113" s="21">
        <f t="shared" ca="1" si="18"/>
        <v>0</v>
      </c>
      <c r="G113">
        <f>'Monthly Data'!CA113</f>
        <v>30</v>
      </c>
      <c r="H113" s="52">
        <f t="shared" ca="1" si="14"/>
        <v>288.59000000000003</v>
      </c>
      <c r="I113">
        <f>'Monthly Data'!BA113</f>
        <v>7108.4</v>
      </c>
      <c r="K113">
        <f>'Res PW'!$B$6</f>
        <v>-58648470.173869401</v>
      </c>
      <c r="L113">
        <f>E113*'Res PW'!$B$7</f>
        <v>-9321887.6402203776</v>
      </c>
      <c r="M113">
        <f ca="1">F113*'Res PW'!$B$8</f>
        <v>0</v>
      </c>
      <c r="N113">
        <f>G113*'Res PW'!$B$9</f>
        <v>32589188.418020099</v>
      </c>
      <c r="O113" s="52">
        <f ca="1">H113*'Res PW'!$B$10</f>
        <v>8415069.1904781498</v>
      </c>
      <c r="P113" s="52">
        <f>I113*'Res PW'!$B$11</f>
        <v>56912575.991532668</v>
      </c>
      <c r="Q113">
        <f t="shared" ca="1" si="12"/>
        <v>29946475.785941143</v>
      </c>
      <c r="R113" s="33">
        <f t="shared" ca="1" si="16"/>
        <v>-2114467.9153735414</v>
      </c>
      <c r="S113" s="54">
        <f t="shared" ca="1" si="17"/>
        <v>6.5951518304398382E-2</v>
      </c>
    </row>
    <row r="114" spans="1:22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Data'!F114</f>
        <v>26314796.515882425</v>
      </c>
      <c r="E114">
        <f>'Monthly Data'!BH114</f>
        <v>113</v>
      </c>
      <c r="F114" s="21">
        <f t="shared" ca="1" si="18"/>
        <v>9.2199999999999989</v>
      </c>
      <c r="G114">
        <f>'Monthly Data'!CA114</f>
        <v>31</v>
      </c>
      <c r="H114" s="52">
        <f t="shared" ca="1" si="14"/>
        <v>65.03</v>
      </c>
      <c r="I114">
        <f>'Monthly Data'!BA114</f>
        <v>7174.7</v>
      </c>
      <c r="K114">
        <f>'Res PW'!$B$6</f>
        <v>-58648470.173869401</v>
      </c>
      <c r="L114">
        <f>E114*'Res PW'!$B$7</f>
        <v>-9405118.7798652016</v>
      </c>
      <c r="M114">
        <f ca="1">F114*'Res PW'!$B$8</f>
        <v>305010.99311350205</v>
      </c>
      <c r="N114">
        <f>G114*'Res PW'!$B$9</f>
        <v>33675494.698620774</v>
      </c>
      <c r="O114" s="52">
        <f ca="1">H114*'Res PW'!$B$10</f>
        <v>1896226.3053355766</v>
      </c>
      <c r="P114" s="52">
        <f>I114*'Res PW'!$B$11</f>
        <v>57443399.213106953</v>
      </c>
      <c r="Q114">
        <f t="shared" ca="1" si="12"/>
        <v>25266542.2564422</v>
      </c>
      <c r="R114" s="33">
        <f t="shared" ca="1" si="16"/>
        <v>-1048254.2594402246</v>
      </c>
      <c r="S114" s="54">
        <f t="shared" ca="1" si="17"/>
        <v>3.9835164934965223E-2</v>
      </c>
    </row>
    <row r="115" spans="1:22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Data'!F115</f>
        <v>26456342.620542079</v>
      </c>
      <c r="E115">
        <f>'Monthly Data'!BH115</f>
        <v>114</v>
      </c>
      <c r="F115" s="21">
        <f t="shared" ca="1" si="18"/>
        <v>19.119999999999997</v>
      </c>
      <c r="G115">
        <f>'Monthly Data'!CA115</f>
        <v>30</v>
      </c>
      <c r="H115" s="52">
        <f t="shared" ca="1" si="14"/>
        <v>4.589999999999999</v>
      </c>
      <c r="I115">
        <f>'Monthly Data'!BA115</f>
        <v>7269.2</v>
      </c>
      <c r="K115">
        <f>'Res PW'!$B$6</f>
        <v>-58648470.173869401</v>
      </c>
      <c r="L115">
        <f>E115*'Res PW'!$B$7</f>
        <v>-9488349.9195100274</v>
      </c>
      <c r="M115">
        <f ca="1">F115*'Res PW'!$B$8</f>
        <v>632517.37400544027</v>
      </c>
      <c r="N115">
        <f>G115*'Res PW'!$B$9</f>
        <v>32589188.418020099</v>
      </c>
      <c r="O115" s="52">
        <f ca="1">H115*'Res PW'!$B$10</f>
        <v>133840.97711041512</v>
      </c>
      <c r="P115" s="52">
        <f>I115*'Res PW'!$B$11</f>
        <v>58200002.447477534</v>
      </c>
      <c r="Q115">
        <f t="shared" ca="1" si="12"/>
        <v>23418729.123234063</v>
      </c>
      <c r="R115" s="33">
        <f t="shared" ca="1" si="16"/>
        <v>-3037613.4973080158</v>
      </c>
      <c r="S115" s="54">
        <f t="shared" ca="1" si="17"/>
        <v>0.11481607797706153</v>
      </c>
    </row>
    <row r="116" spans="1:22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Data'!F116</f>
        <v>30173052.301712304</v>
      </c>
      <c r="E116">
        <f>'Monthly Data'!BH116</f>
        <v>115</v>
      </c>
      <c r="F116" s="21">
        <f t="shared" ca="1" si="18"/>
        <v>70.609999999999985</v>
      </c>
      <c r="G116">
        <f>'Monthly Data'!CA116</f>
        <v>31</v>
      </c>
      <c r="H116" s="52">
        <f t="shared" ca="1" si="14"/>
        <v>5.9999999999999963E-2</v>
      </c>
      <c r="I116">
        <f>'Monthly Data'!BA116</f>
        <v>7352.5</v>
      </c>
      <c r="K116">
        <f>'Res PW'!$B$6</f>
        <v>-58648470.173869401</v>
      </c>
      <c r="L116">
        <f>E116*'Res PW'!$B$7</f>
        <v>-9571581.0591548514</v>
      </c>
      <c r="M116">
        <f ca="1">F116*'Res PW'!$B$8</f>
        <v>2335881.369169672</v>
      </c>
      <c r="N116">
        <f>G116*'Res PW'!$B$9</f>
        <v>33675494.698620774</v>
      </c>
      <c r="O116" s="52">
        <f ca="1">H116*'Res PW'!$B$10</f>
        <v>1749.555256345295</v>
      </c>
      <c r="P116" s="52">
        <f>I116*'Res PW'!$B$11</f>
        <v>58866934.187404193</v>
      </c>
      <c r="Q116">
        <f t="shared" ca="1" si="12"/>
        <v>26660008.577426732</v>
      </c>
      <c r="R116" s="33">
        <f t="shared" ca="1" si="16"/>
        <v>-3513043.7242855728</v>
      </c>
      <c r="S116" s="54">
        <f t="shared" ca="1" si="17"/>
        <v>0.1164298424023283</v>
      </c>
    </row>
    <row r="117" spans="1:22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Data'!F117</f>
        <v>28967855.979689192</v>
      </c>
      <c r="E117">
        <f>'Monthly Data'!BH117</f>
        <v>116</v>
      </c>
      <c r="F117" s="21">
        <f t="shared" ca="1" si="18"/>
        <v>42.949999999999996</v>
      </c>
      <c r="G117">
        <f>'Monthly Data'!CA117</f>
        <v>31</v>
      </c>
      <c r="H117" s="52">
        <f t="shared" ca="1" si="14"/>
        <v>0.92999999999999994</v>
      </c>
      <c r="I117">
        <f>'Monthly Data'!BA117</f>
        <v>7356</v>
      </c>
      <c r="K117">
        <f>'Res PW'!$B$6</f>
        <v>-58648470.173869401</v>
      </c>
      <c r="L117">
        <f>E117*'Res PW'!$B$7</f>
        <v>-9654812.1987996772</v>
      </c>
      <c r="M117">
        <f ca="1">F117*'Res PW'!$B$8</f>
        <v>1420848.3898291662</v>
      </c>
      <c r="N117">
        <f>G117*'Res PW'!$B$9</f>
        <v>33675494.698620774</v>
      </c>
      <c r="O117" s="52">
        <f ca="1">H117*'Res PW'!$B$10</f>
        <v>27118.106473352087</v>
      </c>
      <c r="P117" s="52">
        <f>I117*'Res PW'!$B$11</f>
        <v>58894956.529417925</v>
      </c>
      <c r="Q117">
        <f t="shared" ca="1" si="12"/>
        <v>25715135.351672146</v>
      </c>
      <c r="R117" s="33">
        <f t="shared" ca="1" si="16"/>
        <v>-3252720.6280170456</v>
      </c>
      <c r="S117" s="54">
        <f t="shared" ca="1" si="17"/>
        <v>0.11228724108189747</v>
      </c>
    </row>
    <row r="118" spans="1:22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Data'!F118</f>
        <v>25821940.611272778</v>
      </c>
      <c r="E118">
        <f>'Monthly Data'!BH118</f>
        <v>117</v>
      </c>
      <c r="F118" s="21">
        <f t="shared" ca="1" si="18"/>
        <v>15.1</v>
      </c>
      <c r="G118">
        <f>'Monthly Data'!CA118</f>
        <v>30</v>
      </c>
      <c r="H118" s="52">
        <f t="shared" ca="1" si="14"/>
        <v>31.900000000000006</v>
      </c>
      <c r="I118">
        <f>'Monthly Data'!BA118</f>
        <v>7315.2</v>
      </c>
      <c r="K118">
        <f>'Res PW'!$B$6</f>
        <v>-58648470.173869401</v>
      </c>
      <c r="L118">
        <f>E118*'Res PW'!$B$7</f>
        <v>-9738043.3384445012</v>
      </c>
      <c r="M118">
        <f ca="1">F118*'Res PW'!$B$8</f>
        <v>499529.93449174421</v>
      </c>
      <c r="N118">
        <f>G118*'Res PW'!$B$9</f>
        <v>32589188.418020099</v>
      </c>
      <c r="O118" s="52">
        <f ca="1">H118*'Res PW'!$B$10</f>
        <v>930180.21129024925</v>
      </c>
      <c r="P118" s="52">
        <f>I118*'Res PW'!$B$11</f>
        <v>58568296.08537221</v>
      </c>
      <c r="Q118">
        <f t="shared" ca="1" si="12"/>
        <v>24200681.136860393</v>
      </c>
      <c r="R118" s="33">
        <f t="shared" ca="1" si="16"/>
        <v>-1621259.4744123854</v>
      </c>
      <c r="S118" s="54">
        <f t="shared" ca="1" si="17"/>
        <v>6.2786120486413452E-2</v>
      </c>
    </row>
    <row r="119" spans="1:22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Data'!F119</f>
        <v>30041006.102256127</v>
      </c>
      <c r="E119">
        <f>'Monthly Data'!BH119</f>
        <v>118</v>
      </c>
      <c r="F119" s="21">
        <f t="shared" ca="1" si="18"/>
        <v>0.1</v>
      </c>
      <c r="G119">
        <f>'Monthly Data'!CA119</f>
        <v>31</v>
      </c>
      <c r="H119" s="52">
        <f t="shared" ca="1" si="14"/>
        <v>175.56</v>
      </c>
      <c r="I119">
        <f>'Monthly Data'!BA119</f>
        <v>7274.4</v>
      </c>
      <c r="K119">
        <f>'Res PW'!$B$6</f>
        <v>-58648470.173869401</v>
      </c>
      <c r="L119">
        <f>E119*'Res PW'!$B$7</f>
        <v>-9821274.478089327</v>
      </c>
      <c r="M119">
        <f ca="1">F119*'Res PW'!$B$8</f>
        <v>3308.1452615347298</v>
      </c>
      <c r="N119">
        <f>G119*'Res PW'!$B$9</f>
        <v>33675494.698620774</v>
      </c>
      <c r="O119" s="52">
        <f ca="1">H119*'Res PW'!$B$10</f>
        <v>5119198.6800663359</v>
      </c>
      <c r="P119" s="52">
        <f>I119*'Res PW'!$B$11</f>
        <v>58241635.641326495</v>
      </c>
      <c r="Q119">
        <f t="shared" ca="1" si="12"/>
        <v>28569892.513316412</v>
      </c>
      <c r="R119" s="33">
        <f t="shared" ca="1" si="16"/>
        <v>-1471113.5889397152</v>
      </c>
      <c r="S119" s="54">
        <f t="shared" ca="1" si="17"/>
        <v>4.897018375257519E-2</v>
      </c>
    </row>
    <row r="120" spans="1:22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Data'!F120</f>
        <v>35687273.564413585</v>
      </c>
      <c r="E120">
        <f>'Monthly Data'!BH120</f>
        <v>119</v>
      </c>
      <c r="F120" s="21">
        <f t="shared" ca="1" si="18"/>
        <v>0</v>
      </c>
      <c r="G120">
        <f>'Monthly Data'!CA120</f>
        <v>30</v>
      </c>
      <c r="H120" s="52">
        <f t="shared" ca="1" si="14"/>
        <v>401.46</v>
      </c>
      <c r="I120">
        <f>'Monthly Data'!BA120</f>
        <v>7279</v>
      </c>
      <c r="K120">
        <f>'Res PW'!$B$6</f>
        <v>-58648470.173869401</v>
      </c>
      <c r="L120">
        <f>E120*'Res PW'!$B$7</f>
        <v>-9904505.617734151</v>
      </c>
      <c r="M120">
        <f ca="1">F120*'Res PW'!$B$8</f>
        <v>0</v>
      </c>
      <c r="N120">
        <f>G120*'Res PW'!$B$9</f>
        <v>32589188.418020099</v>
      </c>
      <c r="O120" s="52">
        <f ca="1">H120*'Res PW'!$B$10</f>
        <v>11706274.220206374</v>
      </c>
      <c r="P120" s="52">
        <f>I120*'Res PW'!$B$11</f>
        <v>58278465.005115964</v>
      </c>
      <c r="Q120">
        <f t="shared" ca="1" si="12"/>
        <v>34020951.851738885</v>
      </c>
      <c r="R120" s="33">
        <f t="shared" ca="1" si="16"/>
        <v>-1666321.7126746997</v>
      </c>
      <c r="S120" s="54">
        <f t="shared" ca="1" si="17"/>
        <v>4.669232323581906E-2</v>
      </c>
    </row>
    <row r="121" spans="1:22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Data'!F121</f>
        <v>41389521.107773468</v>
      </c>
      <c r="E121">
        <f>'Monthly Data'!BH121</f>
        <v>120</v>
      </c>
      <c r="F121" s="21">
        <f t="shared" ca="1" si="18"/>
        <v>0</v>
      </c>
      <c r="G121">
        <f>'Monthly Data'!CA121</f>
        <v>31</v>
      </c>
      <c r="H121" s="52">
        <f t="shared" ca="1" si="14"/>
        <v>622.65</v>
      </c>
      <c r="I121">
        <f>'Monthly Data'!BA121</f>
        <v>7302.7</v>
      </c>
      <c r="K121">
        <f>'Res PW'!$B$6</f>
        <v>-58648470.173869401</v>
      </c>
      <c r="L121">
        <f>E121*'Res PW'!$B$7</f>
        <v>-9987736.7573789749</v>
      </c>
      <c r="M121">
        <f ca="1">F121*'Res PW'!$B$8</f>
        <v>0</v>
      </c>
      <c r="N121">
        <f>G121*'Res PW'!$B$9</f>
        <v>33675494.698620774</v>
      </c>
      <c r="O121" s="52">
        <f ca="1">H121*'Res PW'!$B$10</f>
        <v>18156009.672723308</v>
      </c>
      <c r="P121" s="52">
        <f>I121*'Res PW'!$B$11</f>
        <v>58468216.292466044</v>
      </c>
      <c r="Q121">
        <f t="shared" ca="1" si="12"/>
        <v>41663513.732561745</v>
      </c>
      <c r="R121" s="33">
        <f t="shared" ca="1" si="16"/>
        <v>273992.62478827685</v>
      </c>
      <c r="S121" s="54">
        <f t="shared" ca="1" si="17"/>
        <v>6.6198549162922692E-3</v>
      </c>
    </row>
    <row r="122" spans="1:22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Data'!F122</f>
        <v>46609467.029083468</v>
      </c>
      <c r="E122" s="210">
        <f>'Monthly Data'!BH122</f>
        <v>121</v>
      </c>
      <c r="F122" s="21">
        <f t="shared" ref="F122" ca="1" si="19">F110</f>
        <v>0</v>
      </c>
      <c r="G122" s="210">
        <f>'Monthly Data'!CA122</f>
        <v>31</v>
      </c>
      <c r="H122" s="52">
        <f t="shared" ca="1" si="14"/>
        <v>754.55000000000007</v>
      </c>
      <c r="I122" s="210">
        <f>'Monthly Data'!BA122</f>
        <v>7293.3</v>
      </c>
      <c r="J122" s="210"/>
      <c r="K122" s="210">
        <f>'Res PW'!$B$6</f>
        <v>-58648470.173869401</v>
      </c>
      <c r="L122" s="210">
        <f>E122*'Res PW'!$B$7</f>
        <v>-10070967.897023801</v>
      </c>
      <c r="M122" s="210">
        <f ca="1">F122*'Res PW'!$B$8</f>
        <v>0</v>
      </c>
      <c r="N122" s="210">
        <f>G122*'Res PW'!$B$9</f>
        <v>33675494.698620774</v>
      </c>
      <c r="O122" s="52">
        <f ca="1">H122*'Res PW'!$B$10</f>
        <v>22002115.31125572</v>
      </c>
      <c r="P122" s="52">
        <f>I122*'Res PW'!$B$11</f>
        <v>58392956.288200617</v>
      </c>
      <c r="Q122" s="210">
        <f t="shared" ref="Q122:Q133" ca="1" si="20">SUM(K122:P122)</f>
        <v>45351128.227183908</v>
      </c>
      <c r="R122" s="33">
        <f t="shared" ref="R122:R133" ca="1" si="21">Q122-D122</f>
        <v>-1258338.8018995598</v>
      </c>
      <c r="S122" s="54">
        <f t="shared" ref="S122:S133" ca="1" si="22">ABS(R122/D122)</f>
        <v>2.6997493902137501E-2</v>
      </c>
    </row>
    <row r="123" spans="1:22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Data'!F123</f>
        <v>40518590.669083469</v>
      </c>
      <c r="E123" s="210">
        <f>'Monthly Data'!BH123</f>
        <v>122</v>
      </c>
      <c r="F123" s="21">
        <f t="shared" ref="F123" ca="1" si="23">F111</f>
        <v>0</v>
      </c>
      <c r="G123" s="210">
        <f>'Monthly Data'!CA123</f>
        <v>28</v>
      </c>
      <c r="H123" s="52">
        <f t="shared" ca="1" si="14"/>
        <v>651.70999999999992</v>
      </c>
      <c r="I123" s="210">
        <f>'Monthly Data'!BA123</f>
        <v>7286.5</v>
      </c>
      <c r="J123" s="210"/>
      <c r="K123" s="210">
        <f>'Res PW'!$B$6</f>
        <v>-58648470.173869401</v>
      </c>
      <c r="L123" s="210">
        <f>E123*'Res PW'!$B$7</f>
        <v>-10154199.036668625</v>
      </c>
      <c r="M123" s="210">
        <f ca="1">F123*'Res PW'!$B$8</f>
        <v>0</v>
      </c>
      <c r="N123" s="210">
        <f>G123*'Res PW'!$B$9</f>
        <v>30416575.856818762</v>
      </c>
      <c r="O123" s="52">
        <f ca="1">H123*'Res PW'!$B$10</f>
        <v>19003377.60187988</v>
      </c>
      <c r="P123" s="52">
        <f>I123*'Res PW'!$B$11</f>
        <v>58338512.880859666</v>
      </c>
      <c r="Q123" s="210">
        <f t="shared" ca="1" si="20"/>
        <v>38955797.129020281</v>
      </c>
      <c r="R123" s="33">
        <f t="shared" ca="1" si="21"/>
        <v>-1562793.5400631875</v>
      </c>
      <c r="S123" s="54">
        <f t="shared" ca="1" si="22"/>
        <v>3.8569790169321751E-2</v>
      </c>
    </row>
    <row r="124" spans="1:22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Data'!F124</f>
        <v>38295237.439083472</v>
      </c>
      <c r="E124" s="210">
        <f>'Monthly Data'!BH124</f>
        <v>123</v>
      </c>
      <c r="F124" s="21">
        <f t="shared" ref="F124" ca="1" si="24">F112</f>
        <v>0</v>
      </c>
      <c r="G124" s="210">
        <f>'Monthly Data'!CA124</f>
        <v>31</v>
      </c>
      <c r="H124" s="52">
        <f t="shared" ca="1" si="14"/>
        <v>520.41</v>
      </c>
      <c r="I124" s="210">
        <f>'Monthly Data'!BA124</f>
        <v>7268.2</v>
      </c>
      <c r="J124" s="210"/>
      <c r="K124" s="210">
        <f>'Res PW'!$B$6</f>
        <v>-58648470.173869401</v>
      </c>
      <c r="L124" s="210">
        <f>E124*'Res PW'!$B$7</f>
        <v>-10237430.176313451</v>
      </c>
      <c r="M124" s="210">
        <f ca="1">F124*'Res PW'!$B$8</f>
        <v>0</v>
      </c>
      <c r="N124" s="210">
        <f>G124*'Res PW'!$B$9</f>
        <v>33675494.698620774</v>
      </c>
      <c r="O124" s="52">
        <f ca="1">H124*'Res PW'!$B$10</f>
        <v>15174767.515910923</v>
      </c>
      <c r="P124" s="52">
        <f>I124*'Res PW'!$B$11</f>
        <v>58191996.064045042</v>
      </c>
      <c r="Q124" s="210">
        <f t="shared" ca="1" si="20"/>
        <v>38156357.928393893</v>
      </c>
      <c r="R124" s="33">
        <f t="shared" ca="1" si="21"/>
        <v>-138879.51068957895</v>
      </c>
      <c r="S124" s="54">
        <f t="shared" ca="1" si="22"/>
        <v>3.6265478418953702E-3</v>
      </c>
      <c r="U124" s="32"/>
      <c r="V124" s="55"/>
    </row>
    <row r="125" spans="1:22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Data'!F125</f>
        <v>32064715.489083473</v>
      </c>
      <c r="E125" s="210">
        <f>'Monthly Data'!BH125</f>
        <v>124</v>
      </c>
      <c r="F125" s="21">
        <f t="shared" ref="F125" ca="1" si="25">F113</f>
        <v>0</v>
      </c>
      <c r="G125" s="210">
        <f>'Monthly Data'!CA125</f>
        <v>30</v>
      </c>
      <c r="H125" s="52">
        <f t="shared" ca="1" si="14"/>
        <v>288.59000000000003</v>
      </c>
      <c r="I125" s="210">
        <f>'Monthly Data'!BA125</f>
        <v>7304.3</v>
      </c>
      <c r="J125" s="210"/>
      <c r="K125" s="210">
        <f>'Res PW'!$B$6</f>
        <v>-58648470.173869401</v>
      </c>
      <c r="L125" s="210">
        <f>E125*'Res PW'!$B$7</f>
        <v>-10320661.315958275</v>
      </c>
      <c r="M125" s="210">
        <f ca="1">F125*'Res PW'!$B$8</f>
        <v>0</v>
      </c>
      <c r="N125" s="210">
        <f>G125*'Res PW'!$B$9</f>
        <v>32589188.418020099</v>
      </c>
      <c r="O125" s="52">
        <f ca="1">H125*'Res PW'!$B$10</f>
        <v>8415069.1904781498</v>
      </c>
      <c r="P125" s="52">
        <f>I125*'Res PW'!$B$11</f>
        <v>58481026.505958036</v>
      </c>
      <c r="Q125" s="210">
        <f t="shared" ca="1" si="20"/>
        <v>30516152.624628607</v>
      </c>
      <c r="R125" s="33">
        <f t="shared" ca="1" si="21"/>
        <v>-1548562.8644548655</v>
      </c>
      <c r="S125" s="54">
        <f t="shared" ca="1" si="22"/>
        <v>4.8294919846772949E-2</v>
      </c>
      <c r="U125" s="32"/>
      <c r="V125" s="55"/>
    </row>
    <row r="126" spans="1:22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Data'!F126</f>
        <v>26805282.439083476</v>
      </c>
      <c r="E126" s="210">
        <f>'Monthly Data'!BH126</f>
        <v>125</v>
      </c>
      <c r="F126" s="21">
        <f t="shared" ref="F126" ca="1" si="26">F114</f>
        <v>9.2199999999999989</v>
      </c>
      <c r="G126" s="210">
        <f>'Monthly Data'!CA126</f>
        <v>31</v>
      </c>
      <c r="H126" s="52">
        <f t="shared" ca="1" si="14"/>
        <v>65.03</v>
      </c>
      <c r="I126" s="210">
        <f>'Monthly Data'!BA126</f>
        <v>7376.9</v>
      </c>
      <c r="J126" s="210"/>
      <c r="K126" s="210">
        <f>'Res PW'!$B$6</f>
        <v>-58648470.173869401</v>
      </c>
      <c r="L126" s="210">
        <f>E126*'Res PW'!$B$7</f>
        <v>-10403892.4556031</v>
      </c>
      <c r="M126" s="210">
        <f ca="1">F126*'Res PW'!$B$8</f>
        <v>305010.99311350205</v>
      </c>
      <c r="N126" s="210">
        <f>G126*'Res PW'!$B$9</f>
        <v>33675494.698620774</v>
      </c>
      <c r="O126" s="52">
        <f ca="1">H126*'Res PW'!$B$10</f>
        <v>1896226.3053355766</v>
      </c>
      <c r="P126" s="52">
        <f>I126*'Res PW'!$B$11</f>
        <v>59062289.943157017</v>
      </c>
      <c r="Q126" s="210">
        <f t="shared" ca="1" si="20"/>
        <v>25886659.310754377</v>
      </c>
      <c r="R126" s="33">
        <f t="shared" ca="1" si="21"/>
        <v>-918623.12832909822</v>
      </c>
      <c r="S126" s="54">
        <f t="shared" ca="1" si="22"/>
        <v>3.427022753506595E-2</v>
      </c>
      <c r="U126" s="32"/>
      <c r="V126" s="55"/>
    </row>
    <row r="127" spans="1:22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Data'!F127</f>
        <v>25761106.719083473</v>
      </c>
      <c r="E127" s="210">
        <f>'Monthly Data'!BH127</f>
        <v>126</v>
      </c>
      <c r="F127" s="21">
        <f t="shared" ref="F127" ca="1" si="27">F115</f>
        <v>19.119999999999997</v>
      </c>
      <c r="G127" s="210">
        <f>'Monthly Data'!CA127</f>
        <v>30</v>
      </c>
      <c r="H127" s="52">
        <f t="shared" ca="1" si="14"/>
        <v>4.589999999999999</v>
      </c>
      <c r="I127" s="210">
        <f>'Monthly Data'!BA127</f>
        <v>7472.1</v>
      </c>
      <c r="J127" s="210"/>
      <c r="K127" s="210">
        <f>'Res PW'!$B$6</f>
        <v>-58648470.173869401</v>
      </c>
      <c r="L127" s="210">
        <f>E127*'Res PW'!$B$7</f>
        <v>-10487123.595247924</v>
      </c>
      <c r="M127" s="210">
        <f ca="1">F127*'Res PW'!$B$8</f>
        <v>632517.37400544027</v>
      </c>
      <c r="N127" s="210">
        <f>G127*'Res PW'!$B$9</f>
        <v>32589188.418020099</v>
      </c>
      <c r="O127" s="52">
        <f ca="1">H127*'Res PW'!$B$10</f>
        <v>133840.97711041512</v>
      </c>
      <c r="P127" s="52">
        <f>I127*'Res PW'!$B$11</f>
        <v>59824497.64593035</v>
      </c>
      <c r="Q127" s="210">
        <f t="shared" ca="1" si="20"/>
        <v>24044450.645948976</v>
      </c>
      <c r="R127" s="33">
        <f t="shared" ca="1" si="21"/>
        <v>-1716656.0731344968</v>
      </c>
      <c r="S127" s="54">
        <f t="shared" ca="1" si="22"/>
        <v>6.6637512582594968E-2</v>
      </c>
      <c r="U127" s="32"/>
      <c r="V127" s="55"/>
    </row>
    <row r="128" spans="1:22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Data'!F128</f>
        <v>29891525.479083475</v>
      </c>
      <c r="E128" s="210">
        <f>'Monthly Data'!BH128</f>
        <v>127</v>
      </c>
      <c r="F128" s="21">
        <f t="shared" ref="F128" ca="1" si="28">F116</f>
        <v>70.609999999999985</v>
      </c>
      <c r="G128" s="210">
        <f>'Monthly Data'!CA128</f>
        <v>31</v>
      </c>
      <c r="H128" s="52">
        <f t="shared" ca="1" si="14"/>
        <v>5.9999999999999963E-2</v>
      </c>
      <c r="I128" s="210">
        <f>'Monthly Data'!BA128</f>
        <v>7524.4</v>
      </c>
      <c r="J128" s="210"/>
      <c r="K128" s="210">
        <f>'Res PW'!$B$6</f>
        <v>-58648470.173869401</v>
      </c>
      <c r="L128" s="210">
        <f>E128*'Res PW'!$B$7</f>
        <v>-10570354.73489275</v>
      </c>
      <c r="M128" s="210">
        <f ca="1">F128*'Res PW'!$B$8</f>
        <v>2335881.369169672</v>
      </c>
      <c r="N128" s="210">
        <f>G128*'Res PW'!$B$9</f>
        <v>33675494.698620774</v>
      </c>
      <c r="O128" s="52">
        <f ca="1">H128*'Res PW'!$B$10</f>
        <v>1749.555256345295</v>
      </c>
      <c r="P128" s="52">
        <f>I128*'Res PW'!$B$11</f>
        <v>60243231.49944973</v>
      </c>
      <c r="Q128" s="210">
        <f t="shared" ca="1" si="20"/>
        <v>27037532.213734366</v>
      </c>
      <c r="R128" s="33">
        <f t="shared" ca="1" si="21"/>
        <v>-2853993.2653491087</v>
      </c>
      <c r="S128" s="54">
        <f t="shared" ca="1" si="22"/>
        <v>9.5478341088553131E-2</v>
      </c>
      <c r="U128" s="32"/>
      <c r="V128" s="55"/>
    </row>
    <row r="129" spans="1:22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Data'!F129</f>
        <v>27325099.029083475</v>
      </c>
      <c r="E129" s="210">
        <f>'Monthly Data'!BH129</f>
        <v>128</v>
      </c>
      <c r="F129" s="21">
        <f t="shared" ref="F129" ca="1" si="29">F117</f>
        <v>42.949999999999996</v>
      </c>
      <c r="G129" s="210">
        <f>'Monthly Data'!CA129</f>
        <v>31</v>
      </c>
      <c r="H129" s="52">
        <f t="shared" ca="1" si="14"/>
        <v>0.92999999999999994</v>
      </c>
      <c r="I129" s="210">
        <f>'Monthly Data'!BA129</f>
        <v>7540.9</v>
      </c>
      <c r="J129" s="210"/>
      <c r="K129" s="210">
        <f>'Res PW'!$B$6</f>
        <v>-58648470.173869401</v>
      </c>
      <c r="L129" s="210">
        <f>E129*'Res PW'!$B$7</f>
        <v>-10653585.874537574</v>
      </c>
      <c r="M129" s="210">
        <f ca="1">F129*'Res PW'!$B$8</f>
        <v>1420848.3898291662</v>
      </c>
      <c r="N129" s="210">
        <f>G129*'Res PW'!$B$9</f>
        <v>33675494.698620774</v>
      </c>
      <c r="O129" s="52">
        <f ca="1">H129*'Res PW'!$B$10</f>
        <v>27118.106473352087</v>
      </c>
      <c r="P129" s="52">
        <f>I129*'Res PW'!$B$11</f>
        <v>60375336.826085858</v>
      </c>
      <c r="Q129" s="210">
        <f t="shared" ca="1" si="20"/>
        <v>26196741.972602181</v>
      </c>
      <c r="R129" s="33">
        <f t="shared" ca="1" si="21"/>
        <v>-1128357.0564812943</v>
      </c>
      <c r="S129" s="54">
        <f t="shared" ca="1" si="22"/>
        <v>4.1293795688730248E-2</v>
      </c>
      <c r="U129" s="32"/>
      <c r="V129" s="55"/>
    </row>
    <row r="130" spans="1:22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Data'!F130</f>
        <v>24431668.699083474</v>
      </c>
      <c r="E130" s="210">
        <f>'Monthly Data'!BH130</f>
        <v>129</v>
      </c>
      <c r="F130" s="21">
        <f t="shared" ref="F130" ca="1" si="30">F118</f>
        <v>15.1</v>
      </c>
      <c r="G130" s="210">
        <f>'Monthly Data'!CA130</f>
        <v>30</v>
      </c>
      <c r="H130" s="52">
        <f t="shared" ca="1" si="14"/>
        <v>31.900000000000006</v>
      </c>
      <c r="I130" s="210">
        <f>'Monthly Data'!BA130</f>
        <v>7535</v>
      </c>
      <c r="J130" s="210"/>
      <c r="K130" s="210">
        <f>'Res PW'!$B$6</f>
        <v>-58648470.173869401</v>
      </c>
      <c r="L130" s="210">
        <f>E130*'Res PW'!$B$7</f>
        <v>-10736817.014182398</v>
      </c>
      <c r="M130" s="210">
        <f ca="1">F130*'Res PW'!$B$8</f>
        <v>499529.93449174421</v>
      </c>
      <c r="N130" s="210">
        <f>G130*'Res PW'!$B$9</f>
        <v>32589188.418020099</v>
      </c>
      <c r="O130" s="52">
        <f ca="1">H130*'Res PW'!$B$10</f>
        <v>930180.21129024925</v>
      </c>
      <c r="P130" s="52">
        <f>I130*'Res PW'!$B$11</f>
        <v>60328099.163834155</v>
      </c>
      <c r="Q130" s="210">
        <f t="shared" ca="1" si="20"/>
        <v>24961710.539584436</v>
      </c>
      <c r="R130" s="33">
        <f t="shared" ca="1" si="21"/>
        <v>530041.84050096199</v>
      </c>
      <c r="S130" s="54">
        <f t="shared" ca="1" si="22"/>
        <v>2.1694868534331668E-2</v>
      </c>
      <c r="U130" s="32"/>
      <c r="V130" s="55"/>
    </row>
    <row r="131" spans="1:22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Data'!F131</f>
        <v>27845510.669083472</v>
      </c>
      <c r="E131" s="210">
        <f>'Monthly Data'!BH131</f>
        <v>130</v>
      </c>
      <c r="F131" s="21">
        <f t="shared" ref="F131" ca="1" si="31">F119</f>
        <v>0.1</v>
      </c>
      <c r="G131" s="210">
        <f>'Monthly Data'!CA131</f>
        <v>31</v>
      </c>
      <c r="H131" s="52">
        <f t="shared" ca="1" si="14"/>
        <v>175.56</v>
      </c>
      <c r="I131" s="210">
        <f>'Monthly Data'!BA131</f>
        <v>7538.5</v>
      </c>
      <c r="J131" s="210"/>
      <c r="K131" s="210">
        <f>'Res PW'!$B$6</f>
        <v>-58648470.173869401</v>
      </c>
      <c r="L131" s="210">
        <f>E131*'Res PW'!$B$7</f>
        <v>-10820048.153827224</v>
      </c>
      <c r="M131" s="210">
        <f ca="1">F131*'Res PW'!$B$8</f>
        <v>3308.1452615347298</v>
      </c>
      <c r="N131" s="210">
        <f>G131*'Res PW'!$B$9</f>
        <v>33675494.698620774</v>
      </c>
      <c r="O131" s="52">
        <f ca="1">H131*'Res PW'!$B$10</f>
        <v>5119198.6800663359</v>
      </c>
      <c r="P131" s="52">
        <f>I131*'Res PW'!$B$11</f>
        <v>60356121.505847879</v>
      </c>
      <c r="Q131" s="210">
        <f t="shared" ca="1" si="20"/>
        <v>29685604.702099908</v>
      </c>
      <c r="R131" s="33">
        <f t="shared" ca="1" si="21"/>
        <v>1840094.0330164358</v>
      </c>
      <c r="S131" s="54">
        <f t="shared" ca="1" si="22"/>
        <v>6.6082251278640383E-2</v>
      </c>
      <c r="U131" s="32"/>
      <c r="V131" s="55"/>
    </row>
    <row r="132" spans="1:22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Data'!F132</f>
        <v>36770074.299083471</v>
      </c>
      <c r="E132" s="210">
        <f>'Monthly Data'!BH132</f>
        <v>131</v>
      </c>
      <c r="F132" s="21">
        <f t="shared" ref="F132" ca="1" si="32">F120</f>
        <v>0</v>
      </c>
      <c r="G132" s="210">
        <f>'Monthly Data'!CA132</f>
        <v>30</v>
      </c>
      <c r="H132" s="52">
        <f t="shared" ca="1" si="14"/>
        <v>401.46</v>
      </c>
      <c r="I132" s="210">
        <f>'Monthly Data'!BA132</f>
        <v>7530.1</v>
      </c>
      <c r="J132" s="210"/>
      <c r="K132" s="210">
        <f>'Res PW'!$B$6</f>
        <v>-58648470.173869401</v>
      </c>
      <c r="L132" s="210">
        <f>E132*'Res PW'!$B$7</f>
        <v>-10903279.293472048</v>
      </c>
      <c r="M132" s="210">
        <f ca="1">F132*'Res PW'!$B$8</f>
        <v>0</v>
      </c>
      <c r="N132" s="210">
        <f>G132*'Res PW'!$B$9</f>
        <v>32589188.418020099</v>
      </c>
      <c r="O132" s="52">
        <f ca="1">H132*'Res PW'!$B$10</f>
        <v>11706274.220206374</v>
      </c>
      <c r="P132" s="52">
        <f>I132*'Res PW'!$B$11</f>
        <v>60288867.885014944</v>
      </c>
      <c r="Q132" s="210">
        <f t="shared" ca="1" si="20"/>
        <v>35032581.055899963</v>
      </c>
      <c r="R132" s="33">
        <f t="shared" ca="1" si="21"/>
        <v>-1737493.2431835085</v>
      </c>
      <c r="S132" s="54">
        <f t="shared" ca="1" si="22"/>
        <v>4.7252916299568563E-2</v>
      </c>
      <c r="U132" s="32"/>
      <c r="V132" s="55"/>
    </row>
    <row r="133" spans="1:22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Data'!F133</f>
        <v>41163047.259083472</v>
      </c>
      <c r="E133" s="210">
        <f>'Monthly Data'!BH133</f>
        <v>132</v>
      </c>
      <c r="F133" s="21">
        <f t="shared" ref="F133" ca="1" si="33">F121</f>
        <v>0</v>
      </c>
      <c r="G133" s="210">
        <f>'Monthly Data'!CA133</f>
        <v>31</v>
      </c>
      <c r="H133" s="52">
        <f t="shared" ca="1" si="14"/>
        <v>622.65</v>
      </c>
      <c r="I133" s="210">
        <f>'Monthly Data'!BA133</f>
        <v>7535.2</v>
      </c>
      <c r="J133" s="210"/>
      <c r="K133" s="210">
        <f>'Res PW'!$B$6</f>
        <v>-58648470.173869401</v>
      </c>
      <c r="L133" s="210">
        <f>E133*'Res PW'!$B$7</f>
        <v>-10986510.433116874</v>
      </c>
      <c r="M133" s="210">
        <f ca="1">F133*'Res PW'!$B$8</f>
        <v>0</v>
      </c>
      <c r="N133" s="210">
        <f>G133*'Res PW'!$B$9</f>
        <v>33675494.698620774</v>
      </c>
      <c r="O133" s="52">
        <f ca="1">H133*'Res PW'!$B$10</f>
        <v>18156009.672723308</v>
      </c>
      <c r="P133" s="52">
        <f>I133*'Res PW'!$B$11</f>
        <v>60329700.440520652</v>
      </c>
      <c r="Q133" s="210">
        <f t="shared" ca="1" si="20"/>
        <v>42526224.204878464</v>
      </c>
      <c r="R133" s="33">
        <f t="shared" ca="1" si="21"/>
        <v>1363176.9457949921</v>
      </c>
      <c r="S133" s="54">
        <f t="shared" ca="1" si="22"/>
        <v>3.3116521651447441E-2</v>
      </c>
      <c r="U133" s="32"/>
      <c r="V133" s="55"/>
    </row>
    <row r="134" spans="1:22" x14ac:dyDescent="0.2">
      <c r="A134" s="64">
        <v>43831</v>
      </c>
      <c r="B134" s="22">
        <f t="shared" ref="B134:B145" si="34">MONTH(A134)</f>
        <v>1</v>
      </c>
      <c r="C134" s="22">
        <f t="shared" ref="C134:C145" si="35">YEAR(A134)</f>
        <v>2020</v>
      </c>
      <c r="D134" s="65"/>
      <c r="E134" s="22">
        <f t="shared" ref="E134:E145" si="36">E133+1</f>
        <v>133</v>
      </c>
      <c r="F134" s="23">
        <f t="shared" ref="F134:G142" ca="1" si="37">F122</f>
        <v>0</v>
      </c>
      <c r="G134" s="22">
        <f t="shared" si="37"/>
        <v>31</v>
      </c>
      <c r="H134" s="22">
        <f t="shared" ca="1" si="14"/>
        <v>754.55000000000007</v>
      </c>
      <c r="I134" s="183">
        <f>I122*(1+Economic!$R$6)</f>
        <v>7400.8761750000003</v>
      </c>
      <c r="J134" s="22"/>
      <c r="K134">
        <f>'Res PW'!$B$6</f>
        <v>-58648470.173869401</v>
      </c>
      <c r="L134">
        <f>E134*'Res PW'!$B$7</f>
        <v>-11069741.572761698</v>
      </c>
      <c r="M134">
        <f ca="1">F134*'Res PW'!$B$8</f>
        <v>0</v>
      </c>
      <c r="N134">
        <f>G134*'Res PW'!$B$9</f>
        <v>33675494.698620774</v>
      </c>
      <c r="O134" s="52">
        <f ca="1">H134*'Res PW'!$B$10</f>
        <v>22002115.31125572</v>
      </c>
      <c r="P134" s="52">
        <f>I134*'Res PW'!$B$11</f>
        <v>59254252.393451579</v>
      </c>
      <c r="Q134">
        <f t="shared" ref="Q134:Q145" ca="1" si="38">SUM(K134:P134)</f>
        <v>45213650.656696975</v>
      </c>
      <c r="R134" s="33"/>
      <c r="U134" s="32"/>
      <c r="V134" s="55"/>
    </row>
    <row r="135" spans="1:22" x14ac:dyDescent="0.2">
      <c r="A135" s="64">
        <v>43862</v>
      </c>
      <c r="B135" s="22">
        <f t="shared" si="34"/>
        <v>2</v>
      </c>
      <c r="C135" s="22">
        <f t="shared" si="35"/>
        <v>2020</v>
      </c>
      <c r="D135" s="65"/>
      <c r="E135" s="22">
        <f t="shared" si="36"/>
        <v>134</v>
      </c>
      <c r="F135" s="23">
        <f t="shared" ca="1" si="37"/>
        <v>0</v>
      </c>
      <c r="G135" s="22">
        <v>29</v>
      </c>
      <c r="H135" s="22">
        <f t="shared" ca="1" si="14"/>
        <v>651.70999999999992</v>
      </c>
      <c r="I135" s="183">
        <f>I123*(1+Economic!$R$6)</f>
        <v>7393.9758750000001</v>
      </c>
      <c r="J135" s="22"/>
      <c r="K135">
        <f>'Res PW'!$B$6</f>
        <v>-58648470.173869401</v>
      </c>
      <c r="L135">
        <f>E135*'Res PW'!$B$7</f>
        <v>-11152972.712406524</v>
      </c>
      <c r="M135">
        <f ca="1">F135*'Res PW'!$B$8</f>
        <v>0</v>
      </c>
      <c r="N135">
        <f>G135*'Res PW'!$B$9</f>
        <v>31502882.137419432</v>
      </c>
      <c r="O135" s="52">
        <f ca="1">H135*'Res PW'!$B$10</f>
        <v>19003377.60187988</v>
      </c>
      <c r="P135" s="52">
        <f>I135*'Res PW'!$B$11</f>
        <v>59199005.945852347</v>
      </c>
      <c r="Q135">
        <f t="shared" ca="1" si="38"/>
        <v>39903822.798875742</v>
      </c>
      <c r="R135" s="33"/>
      <c r="U135" s="32"/>
      <c r="V135" s="55"/>
    </row>
    <row r="136" spans="1:22" x14ac:dyDescent="0.2">
      <c r="A136" s="64">
        <v>43891</v>
      </c>
      <c r="B136" s="22">
        <f t="shared" si="34"/>
        <v>3</v>
      </c>
      <c r="C136" s="22">
        <f t="shared" si="35"/>
        <v>2020</v>
      </c>
      <c r="D136" s="65"/>
      <c r="E136" s="22">
        <f t="shared" si="36"/>
        <v>135</v>
      </c>
      <c r="F136" s="23">
        <f t="shared" ca="1" si="37"/>
        <v>0</v>
      </c>
      <c r="G136" s="22">
        <f t="shared" si="37"/>
        <v>31</v>
      </c>
      <c r="H136" s="22">
        <f t="shared" ca="1" si="14"/>
        <v>520.41</v>
      </c>
      <c r="I136" s="183">
        <f>I124*(1+Economic!$R$6)</f>
        <v>7375.4059500000003</v>
      </c>
      <c r="J136" s="22"/>
      <c r="K136">
        <f>'Res PW'!$B$6</f>
        <v>-58648470.173869401</v>
      </c>
      <c r="L136">
        <f>E136*'Res PW'!$B$7</f>
        <v>-11236203.852051347</v>
      </c>
      <c r="M136">
        <f ca="1">F136*'Res PW'!$B$8</f>
        <v>0</v>
      </c>
      <c r="N136">
        <f>G136*'Res PW'!$B$9</f>
        <v>33675494.698620774</v>
      </c>
      <c r="O136" s="52">
        <f ca="1">H136*'Res PW'!$B$10</f>
        <v>15174767.515910923</v>
      </c>
      <c r="P136" s="52">
        <f>I136*'Res PW'!$B$11</f>
        <v>59050328.005989708</v>
      </c>
      <c r="Q136">
        <f t="shared" ca="1" si="38"/>
        <v>38015916.194600657</v>
      </c>
      <c r="R136" s="33"/>
      <c r="U136" s="32"/>
      <c r="V136" s="55"/>
    </row>
    <row r="137" spans="1:22" x14ac:dyDescent="0.2">
      <c r="A137" s="64">
        <v>43922</v>
      </c>
      <c r="B137" s="22">
        <f t="shared" si="34"/>
        <v>4</v>
      </c>
      <c r="C137" s="22">
        <f t="shared" si="35"/>
        <v>2020</v>
      </c>
      <c r="D137" s="65"/>
      <c r="E137" s="22">
        <f t="shared" si="36"/>
        <v>136</v>
      </c>
      <c r="F137" s="23">
        <f t="shared" ca="1" si="37"/>
        <v>0</v>
      </c>
      <c r="G137" s="22">
        <f t="shared" si="37"/>
        <v>30</v>
      </c>
      <c r="H137" s="22">
        <f t="shared" ca="1" si="14"/>
        <v>288.59000000000003</v>
      </c>
      <c r="I137" s="183">
        <f>I125*(1+Economic!$R$6)</f>
        <v>7412.0384250000006</v>
      </c>
      <c r="J137" s="22"/>
      <c r="K137">
        <f>'Res PW'!$B$6</f>
        <v>-58648470.173869401</v>
      </c>
      <c r="L137">
        <f>E137*'Res PW'!$B$7</f>
        <v>-11319434.991696173</v>
      </c>
      <c r="M137">
        <f ca="1">F137*'Res PW'!$B$8</f>
        <v>0</v>
      </c>
      <c r="N137">
        <f>G137*'Res PW'!$B$9</f>
        <v>32589188.418020099</v>
      </c>
      <c r="O137" s="52">
        <f ca="1">H137*'Res PW'!$B$10</f>
        <v>8415069.1904781498</v>
      </c>
      <c r="P137" s="52">
        <f>I137*'Res PW'!$B$11</f>
        <v>59343621.646920927</v>
      </c>
      <c r="Q137">
        <f t="shared" ca="1" si="38"/>
        <v>30379974.089853596</v>
      </c>
      <c r="R137" s="33"/>
      <c r="U137" s="32"/>
      <c r="V137" s="56"/>
    </row>
    <row r="138" spans="1:22" x14ac:dyDescent="0.2">
      <c r="A138" s="64">
        <v>43952</v>
      </c>
      <c r="B138" s="22">
        <f t="shared" si="34"/>
        <v>5</v>
      </c>
      <c r="C138" s="22">
        <f t="shared" si="35"/>
        <v>2020</v>
      </c>
      <c r="D138" s="65"/>
      <c r="E138" s="22">
        <f t="shared" si="36"/>
        <v>137</v>
      </c>
      <c r="F138" s="23">
        <f t="shared" ca="1" si="37"/>
        <v>9.2199999999999989</v>
      </c>
      <c r="G138" s="22">
        <f t="shared" si="37"/>
        <v>31</v>
      </c>
      <c r="H138" s="22">
        <f t="shared" ca="1" si="14"/>
        <v>65.03</v>
      </c>
      <c r="I138" s="183">
        <f>I126*(1+Economic!$R$6)</f>
        <v>7485.7092750000002</v>
      </c>
      <c r="J138" s="22"/>
      <c r="K138">
        <f>'Res PW'!$B$6</f>
        <v>-58648470.173869401</v>
      </c>
      <c r="L138">
        <f>E138*'Res PW'!$B$7</f>
        <v>-11402666.131340997</v>
      </c>
      <c r="M138">
        <f ca="1">F138*'Res PW'!$B$8</f>
        <v>305010.99311350205</v>
      </c>
      <c r="N138">
        <f>G138*'Res PW'!$B$9</f>
        <v>33675494.698620774</v>
      </c>
      <c r="O138" s="52">
        <f ca="1">H138*'Res PW'!$B$10</f>
        <v>1896226.3053355766</v>
      </c>
      <c r="P138" s="52">
        <f>I138*'Res PW'!$B$11</f>
        <v>59933458.719818592</v>
      </c>
      <c r="Q138">
        <f t="shared" ca="1" si="38"/>
        <v>25759054.411678046</v>
      </c>
      <c r="R138" s="33"/>
      <c r="U138" s="32"/>
      <c r="V138" s="56"/>
    </row>
    <row r="139" spans="1:22" x14ac:dyDescent="0.2">
      <c r="A139" s="64">
        <v>43983</v>
      </c>
      <c r="B139" s="22">
        <f t="shared" si="34"/>
        <v>6</v>
      </c>
      <c r="C139" s="22">
        <f t="shared" si="35"/>
        <v>2020</v>
      </c>
      <c r="D139" s="65"/>
      <c r="E139" s="22">
        <f t="shared" si="36"/>
        <v>138</v>
      </c>
      <c r="F139" s="23">
        <f t="shared" ca="1" si="37"/>
        <v>19.119999999999997</v>
      </c>
      <c r="G139" s="22">
        <f t="shared" si="37"/>
        <v>30</v>
      </c>
      <c r="H139" s="22">
        <f t="shared" ca="1" si="14"/>
        <v>4.589999999999999</v>
      </c>
      <c r="I139" s="183">
        <f>I127*(1+Economic!$R$6)</f>
        <v>7582.3134750000008</v>
      </c>
      <c r="J139" s="22"/>
      <c r="K139">
        <f>'Res PW'!$B$6</f>
        <v>-58648470.173869401</v>
      </c>
      <c r="L139">
        <f>E139*'Res PW'!$B$7</f>
        <v>-11485897.270985821</v>
      </c>
      <c r="M139">
        <f ca="1">F139*'Res PW'!$B$8</f>
        <v>632517.37400544027</v>
      </c>
      <c r="N139">
        <f>G139*'Res PW'!$B$9</f>
        <v>32589188.418020099</v>
      </c>
      <c r="O139" s="52">
        <f ca="1">H139*'Res PW'!$B$10</f>
        <v>133840.97711041512</v>
      </c>
      <c r="P139" s="52">
        <f>I139*'Res PW'!$B$11</f>
        <v>60706908.986207828</v>
      </c>
      <c r="Q139">
        <f t="shared" ca="1" si="38"/>
        <v>23928088.310488552</v>
      </c>
      <c r="R139" s="33"/>
      <c r="U139" s="32"/>
      <c r="V139" s="56"/>
    </row>
    <row r="140" spans="1:22" x14ac:dyDescent="0.2">
      <c r="A140" s="64">
        <v>44013</v>
      </c>
      <c r="B140" s="22">
        <f t="shared" si="34"/>
        <v>7</v>
      </c>
      <c r="C140" s="22">
        <f t="shared" si="35"/>
        <v>2020</v>
      </c>
      <c r="D140" s="65"/>
      <c r="E140" s="22">
        <f t="shared" si="36"/>
        <v>139</v>
      </c>
      <c r="F140" s="23">
        <f t="shared" ca="1" si="37"/>
        <v>70.609999999999985</v>
      </c>
      <c r="G140" s="22">
        <f t="shared" si="37"/>
        <v>31</v>
      </c>
      <c r="H140" s="22">
        <f t="shared" ca="1" si="14"/>
        <v>5.9999999999999963E-2</v>
      </c>
      <c r="I140" s="183">
        <f>I128*(1+Economic!$R$6)</f>
        <v>7635.3849</v>
      </c>
      <c r="J140" s="22"/>
      <c r="K140">
        <f>'Res PW'!$B$6</f>
        <v>-58648470.173869401</v>
      </c>
      <c r="L140">
        <f>E140*'Res PW'!$B$7</f>
        <v>-11569128.410630647</v>
      </c>
      <c r="M140">
        <f ca="1">F140*'Res PW'!$B$8</f>
        <v>2335881.369169672</v>
      </c>
      <c r="N140">
        <f>G140*'Res PW'!$B$9</f>
        <v>33675494.698620774</v>
      </c>
      <c r="O140" s="52">
        <f ca="1">H140*'Res PW'!$B$10</f>
        <v>1749.555256345295</v>
      </c>
      <c r="P140" s="52">
        <f>I140*'Res PW'!$B$11</f>
        <v>61131819.164066613</v>
      </c>
      <c r="Q140">
        <f t="shared" ca="1" si="38"/>
        <v>26927346.202613354</v>
      </c>
      <c r="R140" s="33"/>
      <c r="U140" s="32"/>
      <c r="V140" s="56"/>
    </row>
    <row r="141" spans="1:22" x14ac:dyDescent="0.2">
      <c r="A141" s="64">
        <v>44044</v>
      </c>
      <c r="B141" s="22">
        <f t="shared" si="34"/>
        <v>8</v>
      </c>
      <c r="C141" s="22">
        <f t="shared" si="35"/>
        <v>2020</v>
      </c>
      <c r="D141" s="65"/>
      <c r="E141" s="22">
        <f t="shared" si="36"/>
        <v>140</v>
      </c>
      <c r="F141" s="23">
        <f t="shared" ca="1" si="37"/>
        <v>42.949999999999996</v>
      </c>
      <c r="G141" s="22">
        <f t="shared" si="37"/>
        <v>31</v>
      </c>
      <c r="H141" s="22">
        <f t="shared" ca="1" si="14"/>
        <v>0.92999999999999994</v>
      </c>
      <c r="I141" s="183">
        <f>I129*(1+Economic!$R$6)</f>
        <v>7652.128275</v>
      </c>
      <c r="J141" s="22"/>
      <c r="K141">
        <f>'Res PW'!$B$6</f>
        <v>-58648470.173869401</v>
      </c>
      <c r="L141">
        <f>E141*'Res PW'!$B$7</f>
        <v>-11652359.550275471</v>
      </c>
      <c r="M141">
        <f ca="1">F141*'Res PW'!$B$8</f>
        <v>1420848.3898291662</v>
      </c>
      <c r="N141">
        <f>G141*'Res PW'!$B$9</f>
        <v>33675494.698620774</v>
      </c>
      <c r="O141" s="52">
        <f ca="1">H141*'Res PW'!$B$10</f>
        <v>27118.106473352087</v>
      </c>
      <c r="P141" s="52">
        <f>I141*'Res PW'!$B$11</f>
        <v>61265873.044270627</v>
      </c>
      <c r="Q141">
        <f t="shared" ca="1" si="38"/>
        <v>26088504.515049033</v>
      </c>
      <c r="R141" s="33"/>
      <c r="U141" s="32"/>
      <c r="V141" s="56"/>
    </row>
    <row r="142" spans="1:22" x14ac:dyDescent="0.2">
      <c r="A142" s="64">
        <v>44075</v>
      </c>
      <c r="B142" s="22">
        <f t="shared" si="34"/>
        <v>9</v>
      </c>
      <c r="C142" s="22">
        <f t="shared" si="35"/>
        <v>2020</v>
      </c>
      <c r="D142" s="65"/>
      <c r="E142" s="22">
        <f t="shared" si="36"/>
        <v>141</v>
      </c>
      <c r="F142" s="23">
        <f t="shared" ca="1" si="37"/>
        <v>15.1</v>
      </c>
      <c r="G142" s="22">
        <f t="shared" si="37"/>
        <v>30</v>
      </c>
      <c r="H142" s="22">
        <f t="shared" ca="1" si="14"/>
        <v>31.900000000000006</v>
      </c>
      <c r="I142" s="183">
        <f>I130*(1+Economic!$R$6)</f>
        <v>7646.1412500000006</v>
      </c>
      <c r="J142" s="22"/>
      <c r="K142">
        <f>'Res PW'!$B$6</f>
        <v>-58648470.173869401</v>
      </c>
      <c r="L142">
        <f>E142*'Res PW'!$B$7</f>
        <v>-11735590.689920297</v>
      </c>
      <c r="M142">
        <f ca="1">F142*'Res PW'!$B$8</f>
        <v>499529.93449174421</v>
      </c>
      <c r="N142">
        <f>G142*'Res PW'!$B$9</f>
        <v>32589188.418020099</v>
      </c>
      <c r="O142" s="52">
        <f ca="1">H142*'Res PW'!$B$10</f>
        <v>930180.21129024925</v>
      </c>
      <c r="P142" s="52">
        <f>I142*'Res PW'!$B$11</f>
        <v>61217938.626500711</v>
      </c>
      <c r="Q142">
        <f t="shared" ca="1" si="38"/>
        <v>24852776.326513104</v>
      </c>
      <c r="R142" s="33"/>
      <c r="U142" s="32"/>
      <c r="V142" s="56"/>
    </row>
    <row r="143" spans="1:22" x14ac:dyDescent="0.2">
      <c r="A143" s="64">
        <v>44105</v>
      </c>
      <c r="B143" s="22">
        <f t="shared" si="34"/>
        <v>10</v>
      </c>
      <c r="C143" s="22">
        <f t="shared" si="35"/>
        <v>2020</v>
      </c>
      <c r="D143" s="65"/>
      <c r="E143" s="22">
        <f t="shared" si="36"/>
        <v>142</v>
      </c>
      <c r="F143" s="23">
        <f t="shared" ref="F143:G145" ca="1" si="39">F131</f>
        <v>0.1</v>
      </c>
      <c r="G143" s="22">
        <f t="shared" si="39"/>
        <v>31</v>
      </c>
      <c r="H143" s="22">
        <f t="shared" ref="H143:H145" ca="1" si="40">H131</f>
        <v>175.56</v>
      </c>
      <c r="I143" s="183">
        <f>I131*(1+Economic!$R$6)</f>
        <v>7649.6928750000006</v>
      </c>
      <c r="J143" s="22"/>
      <c r="K143">
        <f>'Res PW'!$B$6</f>
        <v>-58648470.173869401</v>
      </c>
      <c r="L143">
        <f>E143*'Res PW'!$B$7</f>
        <v>-11818821.829565121</v>
      </c>
      <c r="M143">
        <f ca="1">F143*'Res PW'!$B$8</f>
        <v>3308.1452615347298</v>
      </c>
      <c r="N143">
        <f>G143*'Res PW'!$B$9</f>
        <v>33675494.698620774</v>
      </c>
      <c r="O143" s="52">
        <f ca="1">H143*'Res PW'!$B$10</f>
        <v>5119198.6800663359</v>
      </c>
      <c r="P143" s="52">
        <f>I143*'Res PW'!$B$11</f>
        <v>61246374.298059143</v>
      </c>
      <c r="Q143">
        <f t="shared" ca="1" si="38"/>
        <v>29577083.81857327</v>
      </c>
      <c r="R143" s="33"/>
      <c r="U143" s="32"/>
      <c r="V143" s="56"/>
    </row>
    <row r="144" spans="1:22" x14ac:dyDescent="0.2">
      <c r="A144" s="64">
        <v>44136</v>
      </c>
      <c r="B144" s="22">
        <f t="shared" si="34"/>
        <v>11</v>
      </c>
      <c r="C144" s="22">
        <f t="shared" si="35"/>
        <v>2020</v>
      </c>
      <c r="D144" s="65"/>
      <c r="E144" s="22">
        <f t="shared" si="36"/>
        <v>143</v>
      </c>
      <c r="F144" s="23">
        <f t="shared" ca="1" si="39"/>
        <v>0</v>
      </c>
      <c r="G144" s="22">
        <f t="shared" si="39"/>
        <v>30</v>
      </c>
      <c r="H144" s="22">
        <f t="shared" ca="1" si="40"/>
        <v>401.46</v>
      </c>
      <c r="I144" s="183">
        <f>I132*(1+Economic!$R$6)</f>
        <v>7641.1689750000005</v>
      </c>
      <c r="J144" s="22"/>
      <c r="K144">
        <f>'Res PW'!$B$6</f>
        <v>-58648470.173869401</v>
      </c>
      <c r="L144">
        <f>E144*'Res PW'!$B$7</f>
        <v>-11902052.969209947</v>
      </c>
      <c r="M144">
        <f ca="1">F144*'Res PW'!$B$8</f>
        <v>0</v>
      </c>
      <c r="N144">
        <f>G144*'Res PW'!$B$9</f>
        <v>32589188.418020099</v>
      </c>
      <c r="O144" s="52">
        <f ca="1">H144*'Res PW'!$B$10</f>
        <v>11706274.220206374</v>
      </c>
      <c r="P144" s="52">
        <f>I144*'Res PW'!$B$11</f>
        <v>61178128.686318912</v>
      </c>
      <c r="Q144">
        <f t="shared" ca="1" si="38"/>
        <v>34923068.181466043</v>
      </c>
      <c r="R144" s="33"/>
      <c r="U144" s="32"/>
      <c r="V144" s="56"/>
    </row>
    <row r="145" spans="1:22" x14ac:dyDescent="0.2">
      <c r="A145" s="64">
        <v>44166</v>
      </c>
      <c r="B145" s="22">
        <f t="shared" si="34"/>
        <v>12</v>
      </c>
      <c r="C145" s="22">
        <f t="shared" si="35"/>
        <v>2020</v>
      </c>
      <c r="D145" s="65"/>
      <c r="E145" s="22">
        <f t="shared" si="36"/>
        <v>144</v>
      </c>
      <c r="F145" s="23">
        <f t="shared" ca="1" si="39"/>
        <v>0</v>
      </c>
      <c r="G145" s="22">
        <f t="shared" si="39"/>
        <v>31</v>
      </c>
      <c r="H145" s="22">
        <f t="shared" ca="1" si="40"/>
        <v>622.65</v>
      </c>
      <c r="I145" s="183">
        <f>I133*(1+Economic!$R$6)</f>
        <v>7646.3442000000005</v>
      </c>
      <c r="J145" s="22"/>
      <c r="K145">
        <f>'Res PW'!$B$6</f>
        <v>-58648470.173869401</v>
      </c>
      <c r="L145">
        <f>E145*'Res PW'!$B$7</f>
        <v>-11985284.108854771</v>
      </c>
      <c r="M145">
        <f ca="1">F145*'Res PW'!$B$8</f>
        <v>0</v>
      </c>
      <c r="N145">
        <f>G145*'Res PW'!$B$9</f>
        <v>33675494.698620774</v>
      </c>
      <c r="O145" s="52">
        <f ca="1">H145*'Res PW'!$B$10</f>
        <v>18156009.672723308</v>
      </c>
      <c r="P145" s="52">
        <f>I145*'Res PW'!$B$11</f>
        <v>61219563.522018336</v>
      </c>
      <c r="Q145">
        <f t="shared" ca="1" si="38"/>
        <v>42417313.610638246</v>
      </c>
      <c r="R145" s="33"/>
      <c r="U145" s="32"/>
      <c r="V145" s="56"/>
    </row>
    <row r="146" spans="1:22" x14ac:dyDescent="0.2">
      <c r="U146" s="32"/>
      <c r="V146" s="5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E97A-FDD9-478B-BD2E-5F332591C409}">
  <sheetPr codeName="Sheet16"/>
  <dimension ref="A1:V146"/>
  <sheetViews>
    <sheetView topLeftCell="I1" workbookViewId="0">
      <selection activeCell="A121" sqref="A110:S133"/>
    </sheetView>
  </sheetViews>
  <sheetFormatPr defaultRowHeight="12.75" x14ac:dyDescent="0.2"/>
  <cols>
    <col min="1" max="1" width="9.33203125" style="53"/>
    <col min="4" max="4" width="19.5" style="33" bestFit="1" customWidth="1"/>
    <col min="6" max="6" width="10.33203125" customWidth="1"/>
    <col min="7" max="8" width="9.33203125" style="44"/>
    <col min="11" max="11" width="10.83203125" bestFit="1" customWidth="1"/>
    <col min="13" max="13" width="12" customWidth="1"/>
    <col min="15" max="15" width="10.1640625" bestFit="1" customWidth="1"/>
    <col min="16" max="16" width="13" bestFit="1" customWidth="1"/>
    <col min="17" max="17" width="14.83203125" bestFit="1" customWidth="1"/>
    <col min="18" max="18" width="13.83203125" bestFit="1" customWidth="1"/>
    <col min="21" max="21" width="14.83203125" bestFit="1" customWidth="1"/>
  </cols>
  <sheetData>
    <row r="1" spans="1:19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Data'!J1</f>
        <v>GS_lt_50_NoCDM</v>
      </c>
      <c r="E1" t="str">
        <f>'Monthly Data'!BH1</f>
        <v>Trend</v>
      </c>
      <c r="F1" t="str">
        <f>'Monthly Data'!BG1</f>
        <v>GSFTEsAdj</v>
      </c>
      <c r="G1" t="str">
        <f>'Monthly Data'!CA1</f>
        <v>MonthDays</v>
      </c>
      <c r="H1" s="135" t="str">
        <f>Weather!AA60</f>
        <v>CDD</v>
      </c>
      <c r="I1" s="52" t="str">
        <f>Weather!BF60</f>
        <v>HDD10</v>
      </c>
      <c r="K1" t="s">
        <v>83</v>
      </c>
      <c r="L1" t="str">
        <f>E1</f>
        <v>Trend</v>
      </c>
      <c r="M1" t="str">
        <f>F1</f>
        <v>GSFTEsAdj</v>
      </c>
      <c r="N1" t="str">
        <f>G1</f>
        <v>MonthDays</v>
      </c>
      <c r="O1" t="str">
        <f>H1</f>
        <v>CDD</v>
      </c>
      <c r="P1" t="str">
        <f>I1</f>
        <v>HDD10</v>
      </c>
      <c r="Q1" t="s">
        <v>97</v>
      </c>
      <c r="R1" t="s">
        <v>98</v>
      </c>
      <c r="S1" t="s">
        <v>99</v>
      </c>
    </row>
    <row r="2" spans="1:19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Data'!J2</f>
        <v>16505661.651803311</v>
      </c>
      <c r="E2">
        <f>'Monthly Data'!BH2</f>
        <v>1</v>
      </c>
      <c r="F2">
        <f>'Monthly Data'!BG2</f>
        <v>83.9</v>
      </c>
      <c r="G2" s="44">
        <f>'Monthly Data'!CA2</f>
        <v>31</v>
      </c>
      <c r="H2" s="135">
        <f ca="1">Weather!V61</f>
        <v>0</v>
      </c>
      <c r="I2" s="52">
        <f ca="1">Weather!BA61</f>
        <v>691.0200000000001</v>
      </c>
      <c r="K2">
        <f>'GS&lt;50 OLS'!$B$5</f>
        <v>-4914232.5996199297</v>
      </c>
      <c r="L2">
        <f>E2*'GS&lt;50 OLS'!$B$6</f>
        <v>-3448.3839296480301</v>
      </c>
      <c r="M2">
        <f>F2*'GS&lt;50 OLS'!$B$7</f>
        <v>4331655.0299368035</v>
      </c>
      <c r="N2">
        <f>G2*'GS&lt;50 OLS'!$B$8</f>
        <v>11515708.536174906</v>
      </c>
      <c r="O2">
        <f ca="1">H2*'GS&lt;50 OLS'!$B$9</f>
        <v>0</v>
      </c>
      <c r="P2" s="52">
        <f ca="1">I2*'GS&lt;50 OLS'!$B$10</f>
        <v>4034928.5819837898</v>
      </c>
      <c r="Q2" s="32">
        <f t="shared" ref="Q2:Q33" ca="1" si="0">SUM(K2:P2)</f>
        <v>14964611.164545922</v>
      </c>
      <c r="R2" s="33">
        <f t="shared" ref="R2:R33" ca="1" si="1">Q2-D2</f>
        <v>-1541050.4872573894</v>
      </c>
      <c r="S2" s="54">
        <f t="shared" ref="S2:S33" ca="1" si="2">ABS(R2/D2)</f>
        <v>9.3364962869514734E-2</v>
      </c>
    </row>
    <row r="3" spans="1:19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Data'!J3</f>
        <v>12173140.692870561</v>
      </c>
      <c r="E3">
        <f>'Monthly Data'!BH3</f>
        <v>2</v>
      </c>
      <c r="F3">
        <f>'Monthly Data'!BG3</f>
        <v>83.5</v>
      </c>
      <c r="G3" s="44">
        <f>'Monthly Data'!CA3</f>
        <v>28</v>
      </c>
      <c r="H3" s="135">
        <f ca="1">Weather!V62</f>
        <v>0</v>
      </c>
      <c r="I3" s="52">
        <f ca="1">Weather!BA62</f>
        <v>589.64999999999986</v>
      </c>
      <c r="K3">
        <f>'GS&lt;50 OLS'!$B$5</f>
        <v>-4914232.5996199297</v>
      </c>
      <c r="L3">
        <f>E3*'GS&lt;50 OLS'!$B$6</f>
        <v>-6896.7678592960601</v>
      </c>
      <c r="M3">
        <f>F3*'GS&lt;50 OLS'!$B$7</f>
        <v>4311003.5160872834</v>
      </c>
      <c r="N3">
        <f>G3*'GS&lt;50 OLS'!$B$8</f>
        <v>10401285.129448304</v>
      </c>
      <c r="O3">
        <f ca="1">H3*'GS&lt;50 OLS'!$B$9</f>
        <v>0</v>
      </c>
      <c r="P3" s="52">
        <f ca="1">I3*'GS&lt;50 OLS'!$B$10</f>
        <v>3443019.9391721524</v>
      </c>
      <c r="Q3" s="32">
        <f t="shared" ca="1" si="0"/>
        <v>13234179.217228513</v>
      </c>
      <c r="R3" s="33">
        <f t="shared" ca="1" si="1"/>
        <v>1061038.5243579522</v>
      </c>
      <c r="S3" s="54">
        <f t="shared" ca="1" si="2"/>
        <v>8.7162265772494543E-2</v>
      </c>
    </row>
    <row r="4" spans="1:19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Data'!J4</f>
        <v>14456579.960224291</v>
      </c>
      <c r="E4">
        <f>'Monthly Data'!BH4</f>
        <v>3</v>
      </c>
      <c r="F4">
        <f>'Monthly Data'!BG4</f>
        <v>83.1</v>
      </c>
      <c r="G4" s="44">
        <f>'Monthly Data'!CA4</f>
        <v>31</v>
      </c>
      <c r="H4" s="135">
        <f ca="1">Weather!V63</f>
        <v>0</v>
      </c>
      <c r="I4" s="52">
        <f ca="1">Weather!BA63</f>
        <v>453.18999999999994</v>
      </c>
      <c r="K4">
        <f>'GS&lt;50 OLS'!$B$5</f>
        <v>-4914232.5996199297</v>
      </c>
      <c r="L4">
        <f>E4*'GS&lt;50 OLS'!$B$6</f>
        <v>-10345.151788944091</v>
      </c>
      <c r="M4">
        <f>F4*'GS&lt;50 OLS'!$B$7</f>
        <v>4290352.0022377633</v>
      </c>
      <c r="N4">
        <f>G4*'GS&lt;50 OLS'!$B$8</f>
        <v>11515708.536174906</v>
      </c>
      <c r="O4">
        <f ca="1">H4*'GS&lt;50 OLS'!$B$9</f>
        <v>0</v>
      </c>
      <c r="P4" s="52">
        <f ca="1">I4*'GS&lt;50 OLS'!$B$10</f>
        <v>2646217.5972753805</v>
      </c>
      <c r="Q4" s="32">
        <f t="shared" ca="1" si="0"/>
        <v>13527700.384279177</v>
      </c>
      <c r="R4" s="33">
        <f t="shared" ca="1" si="1"/>
        <v>-928879.57594511472</v>
      </c>
      <c r="S4" s="54">
        <f t="shared" ca="1" si="2"/>
        <v>6.4253065282440652E-2</v>
      </c>
    </row>
    <row r="5" spans="1:19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Data'!J5</f>
        <v>10500951.52001169</v>
      </c>
      <c r="E5">
        <f>'Monthly Data'!BH5</f>
        <v>4</v>
      </c>
      <c r="F5">
        <f>'Monthly Data'!BG5</f>
        <v>81.900000000000006</v>
      </c>
      <c r="G5" s="44">
        <f>'Monthly Data'!CA5</f>
        <v>30</v>
      </c>
      <c r="H5" s="135">
        <f ca="1">Weather!V64</f>
        <v>0</v>
      </c>
      <c r="I5" s="52">
        <f ca="1">Weather!BA64</f>
        <v>226.19000000000005</v>
      </c>
      <c r="K5">
        <f>'GS&lt;50 OLS'!$B$5</f>
        <v>-4914232.5996199297</v>
      </c>
      <c r="L5">
        <f>E5*'GS&lt;50 OLS'!$B$6</f>
        <v>-13793.53571859212</v>
      </c>
      <c r="M5">
        <f>F5*'GS&lt;50 OLS'!$B$7</f>
        <v>4228397.4606892038</v>
      </c>
      <c r="N5">
        <f>G5*'GS&lt;50 OLS'!$B$8</f>
        <v>11144234.06726604</v>
      </c>
      <c r="O5">
        <f ca="1">H5*'GS&lt;50 OLS'!$B$9</f>
        <v>0</v>
      </c>
      <c r="P5" s="52">
        <f ca="1">I5*'GS&lt;50 OLS'!$B$10</f>
        <v>1320743.966830068</v>
      </c>
      <c r="Q5" s="32">
        <f t="shared" ca="1" si="0"/>
        <v>11765349.35944679</v>
      </c>
      <c r="R5" s="33">
        <f t="shared" ca="1" si="1"/>
        <v>1264397.8394351006</v>
      </c>
      <c r="S5" s="54">
        <f t="shared" ca="1" si="2"/>
        <v>0.1204079303695036</v>
      </c>
    </row>
    <row r="6" spans="1:19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Data'!J6</f>
        <v>11512634.861346183</v>
      </c>
      <c r="E6">
        <f>'Monthly Data'!BH6</f>
        <v>5</v>
      </c>
      <c r="F6">
        <f>'Monthly Data'!BG6</f>
        <v>81.7</v>
      </c>
      <c r="G6" s="44">
        <f>'Monthly Data'!CA6</f>
        <v>31</v>
      </c>
      <c r="H6" s="135">
        <f ca="1">Weather!V65</f>
        <v>9.2199999999999989</v>
      </c>
      <c r="I6" s="52">
        <f ca="1">Weather!BA65</f>
        <v>36</v>
      </c>
      <c r="K6">
        <f>'GS&lt;50 OLS'!$B$5</f>
        <v>-4914232.5996199297</v>
      </c>
      <c r="L6">
        <f>E6*'GS&lt;50 OLS'!$B$6</f>
        <v>-17241.919648240149</v>
      </c>
      <c r="M6">
        <f>F6*'GS&lt;50 OLS'!$B$7</f>
        <v>4218071.7037644442</v>
      </c>
      <c r="N6">
        <f>G6*'GS&lt;50 OLS'!$B$8</f>
        <v>11515708.536174906</v>
      </c>
      <c r="O6">
        <f ca="1">H6*'GS&lt;50 OLS'!$B$9</f>
        <v>163535.41301484357</v>
      </c>
      <c r="P6" s="52">
        <f ca="1">I6*'GS&lt;50 OLS'!$B$10</f>
        <v>210207.27178868401</v>
      </c>
      <c r="Q6" s="32">
        <f t="shared" ca="1" si="0"/>
        <v>11176048.405474709</v>
      </c>
      <c r="R6" s="33">
        <f t="shared" ca="1" si="1"/>
        <v>-336586.455871474</v>
      </c>
      <c r="S6" s="54">
        <f t="shared" ca="1" si="2"/>
        <v>2.9236266061174864E-2</v>
      </c>
    </row>
    <row r="7" spans="1:19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Data'!J7</f>
        <v>12030576.64000044</v>
      </c>
      <c r="E7">
        <f>'Monthly Data'!BH7</f>
        <v>6</v>
      </c>
      <c r="F7">
        <f>'Monthly Data'!BG7</f>
        <v>80.599999999999994</v>
      </c>
      <c r="G7" s="44">
        <f>'Monthly Data'!CA7</f>
        <v>30</v>
      </c>
      <c r="H7" s="135">
        <f ca="1">Weather!V66</f>
        <v>19.119999999999997</v>
      </c>
      <c r="I7" s="52">
        <f ca="1">Weather!BA66</f>
        <v>1.0699999999999998</v>
      </c>
      <c r="K7">
        <f>'GS&lt;50 OLS'!$B$5</f>
        <v>-4914232.5996199297</v>
      </c>
      <c r="L7">
        <f>E7*'GS&lt;50 OLS'!$B$6</f>
        <v>-20690.303577888182</v>
      </c>
      <c r="M7">
        <f>F7*'GS&lt;50 OLS'!$B$7</f>
        <v>4161280.0406782636</v>
      </c>
      <c r="N7">
        <f>G7*'GS&lt;50 OLS'!$B$8</f>
        <v>11144234.06726604</v>
      </c>
      <c r="O7">
        <f ca="1">H7*'GS&lt;50 OLS'!$B$9</f>
        <v>339132.00616527209</v>
      </c>
      <c r="P7" s="52">
        <f ca="1">I7*'GS&lt;50 OLS'!$B$10</f>
        <v>6247.8272448303296</v>
      </c>
      <c r="Q7" s="32">
        <f t="shared" ca="1" si="0"/>
        <v>10715971.038156588</v>
      </c>
      <c r="R7" s="33">
        <f t="shared" ca="1" si="1"/>
        <v>-1314605.6018438525</v>
      </c>
      <c r="S7" s="54">
        <f t="shared" ca="1" si="2"/>
        <v>0.10927203584514171</v>
      </c>
    </row>
    <row r="8" spans="1:19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Data'!J8</f>
        <v>10337242.980438421</v>
      </c>
      <c r="E8">
        <f>'Monthly Data'!BH8</f>
        <v>7</v>
      </c>
      <c r="F8">
        <f>'Monthly Data'!BG8</f>
        <v>79.8</v>
      </c>
      <c r="G8" s="44">
        <f>'Monthly Data'!CA8</f>
        <v>31</v>
      </c>
      <c r="H8" s="135">
        <f ca="1">Weather!V67</f>
        <v>70.609999999999985</v>
      </c>
      <c r="I8" s="52">
        <f ca="1">Weather!BA67</f>
        <v>0</v>
      </c>
      <c r="K8">
        <f>'GS&lt;50 OLS'!$B$5</f>
        <v>-4914232.5996199297</v>
      </c>
      <c r="L8">
        <f>E8*'GS&lt;50 OLS'!$B$6</f>
        <v>-24138.687507536211</v>
      </c>
      <c r="M8">
        <f>F8*'GS&lt;50 OLS'!$B$7</f>
        <v>4119977.0129792239</v>
      </c>
      <c r="N8">
        <f>G8*'GS&lt;50 OLS'!$B$8</f>
        <v>11515708.536174906</v>
      </c>
      <c r="O8">
        <f ca="1">H8*'GS&lt;50 OLS'!$B$9</f>
        <v>1252411.6608436119</v>
      </c>
      <c r="P8" s="52">
        <f ca="1">I8*'GS&lt;50 OLS'!$B$10</f>
        <v>0</v>
      </c>
      <c r="Q8" s="32">
        <f t="shared" ca="1" si="0"/>
        <v>11949725.922870276</v>
      </c>
      <c r="R8" s="33">
        <f t="shared" ca="1" si="1"/>
        <v>1612482.9424318559</v>
      </c>
      <c r="S8" s="54">
        <f t="shared" ca="1" si="2"/>
        <v>0.1559877179518003</v>
      </c>
    </row>
    <row r="9" spans="1:19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Data'!J9</f>
        <v>11588322.567869706</v>
      </c>
      <c r="E9">
        <f>'Monthly Data'!BH9</f>
        <v>8</v>
      </c>
      <c r="F9">
        <f>'Monthly Data'!BG9</f>
        <v>78.599999999999994</v>
      </c>
      <c r="G9" s="44">
        <f>'Monthly Data'!CA9</f>
        <v>31</v>
      </c>
      <c r="H9" s="135">
        <f ca="1">Weather!V68</f>
        <v>42.949999999999996</v>
      </c>
      <c r="I9" s="52">
        <f ca="1">Weather!BA68</f>
        <v>0.13999999999999985</v>
      </c>
      <c r="K9">
        <f>'GS&lt;50 OLS'!$B$5</f>
        <v>-4914232.5996199297</v>
      </c>
      <c r="L9">
        <f>E9*'GS&lt;50 OLS'!$B$6</f>
        <v>-27587.07143718424</v>
      </c>
      <c r="M9">
        <f>F9*'GS&lt;50 OLS'!$B$7</f>
        <v>4058022.471430664</v>
      </c>
      <c r="N9">
        <f>G9*'GS&lt;50 OLS'!$B$8</f>
        <v>11515708.536174906</v>
      </c>
      <c r="O9">
        <f ca="1">H9*'GS&lt;50 OLS'!$B$9</f>
        <v>761805.42179908149</v>
      </c>
      <c r="P9" s="52">
        <f ca="1">I9*'GS&lt;50 OLS'!$B$10</f>
        <v>817.47272362265915</v>
      </c>
      <c r="Q9" s="32">
        <f t="shared" ca="1" si="0"/>
        <v>11394534.231071159</v>
      </c>
      <c r="R9" s="33">
        <f t="shared" ca="1" si="1"/>
        <v>-193788.33679854684</v>
      </c>
      <c r="S9" s="54">
        <f t="shared" ca="1" si="2"/>
        <v>1.6722725456042527E-2</v>
      </c>
    </row>
    <row r="10" spans="1:19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Data'!J10</f>
        <v>9973423.0140061881</v>
      </c>
      <c r="E10">
        <f>'Monthly Data'!BH10</f>
        <v>9</v>
      </c>
      <c r="F10">
        <f>'Monthly Data'!BG10</f>
        <v>78</v>
      </c>
      <c r="G10" s="44">
        <f>'Monthly Data'!CA10</f>
        <v>30</v>
      </c>
      <c r="H10" s="135">
        <f ca="1">Weather!V69</f>
        <v>15.1</v>
      </c>
      <c r="I10" s="52">
        <f ca="1">Weather!BA69</f>
        <v>15.219999999999999</v>
      </c>
      <c r="K10">
        <f>'GS&lt;50 OLS'!$B$5</f>
        <v>-4914232.5996199297</v>
      </c>
      <c r="L10">
        <f>E10*'GS&lt;50 OLS'!$B$6</f>
        <v>-31035.45536683227</v>
      </c>
      <c r="M10">
        <f>F10*'GS&lt;50 OLS'!$B$7</f>
        <v>4027045.2006563847</v>
      </c>
      <c r="N10">
        <f>G10*'GS&lt;50 OLS'!$B$8</f>
        <v>11144234.06726604</v>
      </c>
      <c r="O10">
        <f ca="1">H10*'GS&lt;50 OLS'!$B$9</f>
        <v>267829.14712843148</v>
      </c>
      <c r="P10" s="52">
        <f ca="1">I10*'GS&lt;50 OLS'!$B$10</f>
        <v>88870.963239549179</v>
      </c>
      <c r="Q10" s="32">
        <f t="shared" ca="1" si="0"/>
        <v>10582711.323303642</v>
      </c>
      <c r="R10" s="33">
        <f t="shared" ca="1" si="1"/>
        <v>609288.30929745361</v>
      </c>
      <c r="S10" s="54">
        <f t="shared" ca="1" si="2"/>
        <v>6.1091192907570334E-2</v>
      </c>
    </row>
    <row r="11" spans="1:19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Data'!J11</f>
        <v>11722419.92169649</v>
      </c>
      <c r="E11">
        <f>'Monthly Data'!BH11</f>
        <v>10</v>
      </c>
      <c r="F11">
        <f>'Monthly Data'!BG11</f>
        <v>77.5</v>
      </c>
      <c r="G11" s="44">
        <f>'Monthly Data'!CA11</f>
        <v>31</v>
      </c>
      <c r="H11" s="135">
        <f ca="1">Weather!V70</f>
        <v>0.1</v>
      </c>
      <c r="I11" s="52">
        <f ca="1">Weather!BA70</f>
        <v>131.9</v>
      </c>
      <c r="K11">
        <f>'GS&lt;50 OLS'!$B$5</f>
        <v>-4914232.5996199297</v>
      </c>
      <c r="L11">
        <f>E11*'GS&lt;50 OLS'!$B$6</f>
        <v>-34483.839296480299</v>
      </c>
      <c r="M11">
        <f>F11*'GS&lt;50 OLS'!$B$7</f>
        <v>4001230.8083444848</v>
      </c>
      <c r="N11">
        <f>G11*'GS&lt;50 OLS'!$B$8</f>
        <v>11515708.536174906</v>
      </c>
      <c r="O11">
        <f ca="1">H11*'GS&lt;50 OLS'!$B$9</f>
        <v>1773.7029611154403</v>
      </c>
      <c r="P11" s="52">
        <f ca="1">I11*'GS&lt;50 OLS'!$B$10</f>
        <v>770176.0874702062</v>
      </c>
      <c r="Q11" s="32">
        <f t="shared" ca="1" si="0"/>
        <v>11340172.696034301</v>
      </c>
      <c r="R11" s="33">
        <f t="shared" ca="1" si="1"/>
        <v>-382247.2256621886</v>
      </c>
      <c r="S11" s="54">
        <f t="shared" ca="1" si="2"/>
        <v>3.2608218116696598E-2</v>
      </c>
    </row>
    <row r="12" spans="1:19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Data'!J12</f>
        <v>9938161.3173134234</v>
      </c>
      <c r="E12">
        <f>'Monthly Data'!BH12</f>
        <v>11</v>
      </c>
      <c r="F12">
        <f>'Monthly Data'!BG12</f>
        <v>77.2</v>
      </c>
      <c r="G12" s="44">
        <f>'Monthly Data'!CA12</f>
        <v>30</v>
      </c>
      <c r="H12" s="135">
        <f ca="1">Weather!V71</f>
        <v>0</v>
      </c>
      <c r="I12" s="52">
        <f ca="1">Weather!BA71</f>
        <v>319.14</v>
      </c>
      <c r="K12">
        <f>'GS&lt;50 OLS'!$B$5</f>
        <v>-4914232.5996199297</v>
      </c>
      <c r="L12">
        <f>E12*'GS&lt;50 OLS'!$B$6</f>
        <v>-37932.223226128328</v>
      </c>
      <c r="M12">
        <f>F12*'GS&lt;50 OLS'!$B$7</f>
        <v>3985742.1729573449</v>
      </c>
      <c r="N12">
        <f>G12*'GS&lt;50 OLS'!$B$8</f>
        <v>11144234.06726604</v>
      </c>
      <c r="O12">
        <f ca="1">H12*'GS&lt;50 OLS'!$B$9</f>
        <v>0</v>
      </c>
      <c r="P12" s="52">
        <f ca="1">I12*'GS&lt;50 OLS'!$B$10</f>
        <v>1863487.4644066836</v>
      </c>
      <c r="Q12" s="32">
        <f t="shared" ca="1" si="0"/>
        <v>12041298.881784011</v>
      </c>
      <c r="R12" s="33">
        <f t="shared" ca="1" si="1"/>
        <v>2103137.5644705873</v>
      </c>
      <c r="S12" s="54">
        <f t="shared" ca="1" si="2"/>
        <v>0.21162240150063563</v>
      </c>
    </row>
    <row r="13" spans="1:19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Data'!J13</f>
        <v>13604961.667078922</v>
      </c>
      <c r="E13">
        <f>'Monthly Data'!BH13</f>
        <v>12</v>
      </c>
      <c r="F13">
        <f>'Monthly Data'!BG13</f>
        <v>77.2</v>
      </c>
      <c r="G13" s="44">
        <f>'Monthly Data'!CA13</f>
        <v>31</v>
      </c>
      <c r="H13" s="135">
        <f ca="1">Weather!V72</f>
        <v>0</v>
      </c>
      <c r="I13" s="52">
        <f ca="1">Weather!BA72</f>
        <v>562.53000000000009</v>
      </c>
      <c r="K13">
        <f>'GS&lt;50 OLS'!$B$5</f>
        <v>-4914232.5996199297</v>
      </c>
      <c r="L13">
        <f>E13*'GS&lt;50 OLS'!$B$6</f>
        <v>-41380.607155776364</v>
      </c>
      <c r="M13">
        <f>F13*'GS&lt;50 OLS'!$B$7</f>
        <v>3985742.1729573449</v>
      </c>
      <c r="N13">
        <f>G13*'GS&lt;50 OLS'!$B$8</f>
        <v>11515708.536174906</v>
      </c>
      <c r="O13">
        <f ca="1">H13*'GS&lt;50 OLS'!$B$9</f>
        <v>0</v>
      </c>
      <c r="P13" s="52">
        <f ca="1">I13*'GS&lt;50 OLS'!$B$10</f>
        <v>3284663.7944246787</v>
      </c>
      <c r="Q13" s="32">
        <f t="shared" ca="1" si="0"/>
        <v>13830501.296781223</v>
      </c>
      <c r="R13" s="33">
        <f t="shared" ca="1" si="1"/>
        <v>225539.6297023017</v>
      </c>
      <c r="S13" s="54">
        <f t="shared" ca="1" si="2"/>
        <v>1.6577748267241284E-2</v>
      </c>
    </row>
    <row r="14" spans="1:19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Data'!J14</f>
        <v>14376590.431643624</v>
      </c>
      <c r="E14">
        <f>'Monthly Data'!BH14</f>
        <v>13</v>
      </c>
      <c r="F14">
        <f>'Monthly Data'!BG14</f>
        <v>77.3</v>
      </c>
      <c r="G14" s="44">
        <f>'Monthly Data'!CA14</f>
        <v>31</v>
      </c>
      <c r="H14" s="135">
        <f ca="1">H2</f>
        <v>0</v>
      </c>
      <c r="I14" s="21">
        <f ca="1">I2</f>
        <v>691.0200000000001</v>
      </c>
      <c r="K14">
        <f>'GS&lt;50 OLS'!$B$5</f>
        <v>-4914232.5996199297</v>
      </c>
      <c r="L14">
        <f>E14*'GS&lt;50 OLS'!$B$6</f>
        <v>-44828.991085424394</v>
      </c>
      <c r="M14">
        <f>F14*'GS&lt;50 OLS'!$B$7</f>
        <v>3990905.0514197247</v>
      </c>
      <c r="N14">
        <f>G14*'GS&lt;50 OLS'!$B$8</f>
        <v>11515708.536174906</v>
      </c>
      <c r="O14">
        <f ca="1">H14*'GS&lt;50 OLS'!$B$9</f>
        <v>0</v>
      </c>
      <c r="P14" s="52">
        <f ca="1">I14*'GS&lt;50 OLS'!$B$10</f>
        <v>4034928.5819837898</v>
      </c>
      <c r="Q14" s="32">
        <f t="shared" ca="1" si="0"/>
        <v>14582480.578873068</v>
      </c>
      <c r="R14" s="33">
        <f t="shared" ca="1" si="1"/>
        <v>205890.14722944424</v>
      </c>
      <c r="S14" s="54">
        <f t="shared" ca="1" si="2"/>
        <v>1.4321208370537516E-2</v>
      </c>
    </row>
    <row r="15" spans="1:19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Data'!J15</f>
        <v>12942730.013512963</v>
      </c>
      <c r="E15">
        <f>'Monthly Data'!BH15</f>
        <v>14</v>
      </c>
      <c r="F15">
        <f>'Monthly Data'!BG15</f>
        <v>77.3</v>
      </c>
      <c r="G15" s="44">
        <f>'Monthly Data'!CA15</f>
        <v>28</v>
      </c>
      <c r="H15" s="135">
        <f t="shared" ref="H15:H78" ca="1" si="3">H3</f>
        <v>0</v>
      </c>
      <c r="I15" s="21">
        <f t="shared" ref="I15:I30" ca="1" si="4">I3</f>
        <v>589.64999999999986</v>
      </c>
      <c r="K15">
        <f>'GS&lt;50 OLS'!$B$5</f>
        <v>-4914232.5996199297</v>
      </c>
      <c r="L15">
        <f>E15*'GS&lt;50 OLS'!$B$6</f>
        <v>-48277.375015072423</v>
      </c>
      <c r="M15">
        <f>F15*'GS&lt;50 OLS'!$B$7</f>
        <v>3990905.0514197247</v>
      </c>
      <c r="N15">
        <f>G15*'GS&lt;50 OLS'!$B$8</f>
        <v>10401285.129448304</v>
      </c>
      <c r="O15">
        <f ca="1">H15*'GS&lt;50 OLS'!$B$9</f>
        <v>0</v>
      </c>
      <c r="P15" s="52">
        <f ca="1">I15*'GS&lt;50 OLS'!$B$10</f>
        <v>3443019.9391721524</v>
      </c>
      <c r="Q15" s="32">
        <f t="shared" ca="1" si="0"/>
        <v>12872700.145405179</v>
      </c>
      <c r="R15" s="33">
        <f t="shared" ca="1" si="1"/>
        <v>-70029.868107784539</v>
      </c>
      <c r="S15" s="54">
        <f t="shared" ca="1" si="2"/>
        <v>5.4107493577220016E-3</v>
      </c>
    </row>
    <row r="16" spans="1:19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Data'!J16</f>
        <v>11809189.649065601</v>
      </c>
      <c r="E16">
        <f>'Monthly Data'!BH16</f>
        <v>15</v>
      </c>
      <c r="F16">
        <f>'Monthly Data'!BG16</f>
        <v>77.7</v>
      </c>
      <c r="G16" s="44">
        <f>'Monthly Data'!CA16</f>
        <v>31</v>
      </c>
      <c r="H16" s="135">
        <f t="shared" ca="1" si="3"/>
        <v>0</v>
      </c>
      <c r="I16" s="21">
        <f t="shared" ca="1" si="4"/>
        <v>453.18999999999994</v>
      </c>
      <c r="K16">
        <f>'GS&lt;50 OLS'!$B$5</f>
        <v>-4914232.5996199297</v>
      </c>
      <c r="L16">
        <f>E16*'GS&lt;50 OLS'!$B$6</f>
        <v>-51725.758944720452</v>
      </c>
      <c r="M16">
        <f>F16*'GS&lt;50 OLS'!$B$7</f>
        <v>4011556.5652692448</v>
      </c>
      <c r="N16">
        <f>G16*'GS&lt;50 OLS'!$B$8</f>
        <v>11515708.536174906</v>
      </c>
      <c r="O16">
        <f ca="1">H16*'GS&lt;50 OLS'!$B$9</f>
        <v>0</v>
      </c>
      <c r="P16" s="52">
        <f ca="1">I16*'GS&lt;50 OLS'!$B$10</f>
        <v>2646217.5972753805</v>
      </c>
      <c r="Q16" s="32">
        <f t="shared" ca="1" si="0"/>
        <v>13207524.340154883</v>
      </c>
      <c r="R16" s="33">
        <f t="shared" ca="1" si="1"/>
        <v>1398334.6910892818</v>
      </c>
      <c r="S16" s="54">
        <f t="shared" ca="1" si="2"/>
        <v>0.11841072356729615</v>
      </c>
    </row>
    <row r="17" spans="1:19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Data'!J17</f>
        <v>9742114.065297965</v>
      </c>
      <c r="E17">
        <f>'Monthly Data'!BH17</f>
        <v>16</v>
      </c>
      <c r="F17">
        <f>'Monthly Data'!BG17</f>
        <v>78.8</v>
      </c>
      <c r="G17" s="44">
        <f>'Monthly Data'!CA17</f>
        <v>30</v>
      </c>
      <c r="H17" s="135">
        <f t="shared" ca="1" si="3"/>
        <v>0</v>
      </c>
      <c r="I17" s="21">
        <f t="shared" ca="1" si="4"/>
        <v>226.19000000000005</v>
      </c>
      <c r="K17">
        <f>'GS&lt;50 OLS'!$B$5</f>
        <v>-4914232.5996199297</v>
      </c>
      <c r="L17">
        <f>E17*'GS&lt;50 OLS'!$B$6</f>
        <v>-55174.142874368481</v>
      </c>
      <c r="M17">
        <f>F17*'GS&lt;50 OLS'!$B$7</f>
        <v>4068348.228355424</v>
      </c>
      <c r="N17">
        <f>G17*'GS&lt;50 OLS'!$B$8</f>
        <v>11144234.06726604</v>
      </c>
      <c r="O17">
        <f ca="1">H17*'GS&lt;50 OLS'!$B$9</f>
        <v>0</v>
      </c>
      <c r="P17" s="52">
        <f ca="1">I17*'GS&lt;50 OLS'!$B$10</f>
        <v>1320743.966830068</v>
      </c>
      <c r="Q17" s="32">
        <f t="shared" ca="1" si="0"/>
        <v>11563919.519957233</v>
      </c>
      <c r="R17" s="33">
        <f t="shared" ca="1" si="1"/>
        <v>1821805.4546592683</v>
      </c>
      <c r="S17" s="54">
        <f t="shared" ca="1" si="2"/>
        <v>0.18700309218803504</v>
      </c>
    </row>
    <row r="18" spans="1:19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Data'!J18</f>
        <v>11214553.101461688</v>
      </c>
      <c r="E18">
        <f>'Monthly Data'!BH18</f>
        <v>17</v>
      </c>
      <c r="F18">
        <f>'Monthly Data'!BG18</f>
        <v>80.3</v>
      </c>
      <c r="G18" s="44">
        <f>'Monthly Data'!CA18</f>
        <v>31</v>
      </c>
      <c r="H18" s="135">
        <f t="shared" ca="1" si="3"/>
        <v>9.2199999999999989</v>
      </c>
      <c r="I18" s="21">
        <f t="shared" ca="1" si="4"/>
        <v>36</v>
      </c>
      <c r="K18">
        <f>'GS&lt;50 OLS'!$B$5</f>
        <v>-4914232.5996199297</v>
      </c>
      <c r="L18">
        <f>E18*'GS&lt;50 OLS'!$B$6</f>
        <v>-58622.52680401651</v>
      </c>
      <c r="M18">
        <f>F18*'GS&lt;50 OLS'!$B$7</f>
        <v>4145791.4052911238</v>
      </c>
      <c r="N18">
        <f>G18*'GS&lt;50 OLS'!$B$8</f>
        <v>11515708.536174906</v>
      </c>
      <c r="O18">
        <f ca="1">H18*'GS&lt;50 OLS'!$B$9</f>
        <v>163535.41301484357</v>
      </c>
      <c r="P18" s="52">
        <f ca="1">I18*'GS&lt;50 OLS'!$B$10</f>
        <v>210207.27178868401</v>
      </c>
      <c r="Q18" s="32">
        <f t="shared" ca="1" si="0"/>
        <v>11062387.499845613</v>
      </c>
      <c r="R18" s="33">
        <f t="shared" ca="1" si="1"/>
        <v>-152165.60161607526</v>
      </c>
      <c r="S18" s="54">
        <f t="shared" ca="1" si="2"/>
        <v>1.3568583628735257E-2</v>
      </c>
    </row>
    <row r="19" spans="1:19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Data'!J19</f>
        <v>10647192.427127725</v>
      </c>
      <c r="E19">
        <f>'Monthly Data'!BH19</f>
        <v>18</v>
      </c>
      <c r="F19">
        <f>'Monthly Data'!BG19</f>
        <v>81.900000000000006</v>
      </c>
      <c r="G19" s="44">
        <f>'Monthly Data'!CA19</f>
        <v>30</v>
      </c>
      <c r="H19" s="135">
        <f t="shared" ca="1" si="3"/>
        <v>19.119999999999997</v>
      </c>
      <c r="I19" s="21">
        <f t="shared" ca="1" si="4"/>
        <v>1.0699999999999998</v>
      </c>
      <c r="K19">
        <f>'GS&lt;50 OLS'!$B$5</f>
        <v>-4914232.5996199297</v>
      </c>
      <c r="L19">
        <f>E19*'GS&lt;50 OLS'!$B$6</f>
        <v>-62070.910733664539</v>
      </c>
      <c r="M19">
        <f>F19*'GS&lt;50 OLS'!$B$7</f>
        <v>4228397.4606892038</v>
      </c>
      <c r="N19">
        <f>G19*'GS&lt;50 OLS'!$B$8</f>
        <v>11144234.06726604</v>
      </c>
      <c r="O19">
        <f ca="1">H19*'GS&lt;50 OLS'!$B$9</f>
        <v>339132.00616527209</v>
      </c>
      <c r="P19" s="52">
        <f ca="1">I19*'GS&lt;50 OLS'!$B$10</f>
        <v>6247.8272448303296</v>
      </c>
      <c r="Q19" s="32">
        <f t="shared" ca="1" si="0"/>
        <v>10741707.851011753</v>
      </c>
      <c r="R19" s="33">
        <f t="shared" ca="1" si="1"/>
        <v>94515.423884028569</v>
      </c>
      <c r="S19" s="54">
        <f t="shared" ca="1" si="2"/>
        <v>8.8770278672915693E-3</v>
      </c>
    </row>
    <row r="20" spans="1:19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Data'!J20</f>
        <v>13008010.936970579</v>
      </c>
      <c r="E20">
        <f>'Monthly Data'!BH20</f>
        <v>19</v>
      </c>
      <c r="F20">
        <f>'Monthly Data'!BG20</f>
        <v>82.3</v>
      </c>
      <c r="G20" s="44">
        <f>'Monthly Data'!CA20</f>
        <v>31</v>
      </c>
      <c r="H20" s="135">
        <f t="shared" ca="1" si="3"/>
        <v>70.609999999999985</v>
      </c>
      <c r="I20" s="21">
        <f t="shared" ca="1" si="4"/>
        <v>0</v>
      </c>
      <c r="K20">
        <f>'GS&lt;50 OLS'!$B$5</f>
        <v>-4914232.5996199297</v>
      </c>
      <c r="L20">
        <f>E20*'GS&lt;50 OLS'!$B$6</f>
        <v>-65519.294663312568</v>
      </c>
      <c r="M20">
        <f>F20*'GS&lt;50 OLS'!$B$7</f>
        <v>4249048.9745387239</v>
      </c>
      <c r="N20">
        <f>G20*'GS&lt;50 OLS'!$B$8</f>
        <v>11515708.536174906</v>
      </c>
      <c r="O20">
        <f ca="1">H20*'GS&lt;50 OLS'!$B$9</f>
        <v>1252411.6608436119</v>
      </c>
      <c r="P20" s="52">
        <f ca="1">I20*'GS&lt;50 OLS'!$B$10</f>
        <v>0</v>
      </c>
      <c r="Q20" s="32">
        <f t="shared" ca="1" si="0"/>
        <v>12037417.277274</v>
      </c>
      <c r="R20" s="33">
        <f t="shared" ca="1" si="1"/>
        <v>-970593.65969657898</v>
      </c>
      <c r="S20" s="54">
        <f t="shared" ca="1" si="2"/>
        <v>7.4615071005054018E-2</v>
      </c>
    </row>
    <row r="21" spans="1:19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Data'!J21</f>
        <v>12223370.35034146</v>
      </c>
      <c r="E21">
        <f>'Monthly Data'!BH21</f>
        <v>20</v>
      </c>
      <c r="F21">
        <f>'Monthly Data'!BG21</f>
        <v>82.3</v>
      </c>
      <c r="G21" s="44">
        <f>'Monthly Data'!CA21</f>
        <v>31</v>
      </c>
      <c r="H21" s="135">
        <f t="shared" ca="1" si="3"/>
        <v>42.949999999999996</v>
      </c>
      <c r="I21" s="21">
        <f t="shared" ca="1" si="4"/>
        <v>0.13999999999999985</v>
      </c>
      <c r="K21">
        <f>'GS&lt;50 OLS'!$B$5</f>
        <v>-4914232.5996199297</v>
      </c>
      <c r="L21">
        <f>E21*'GS&lt;50 OLS'!$B$6</f>
        <v>-68967.678592960598</v>
      </c>
      <c r="M21">
        <f>F21*'GS&lt;50 OLS'!$B$7</f>
        <v>4249048.9745387239</v>
      </c>
      <c r="N21">
        <f>G21*'GS&lt;50 OLS'!$B$8</f>
        <v>11515708.536174906</v>
      </c>
      <c r="O21">
        <f ca="1">H21*'GS&lt;50 OLS'!$B$9</f>
        <v>761805.42179908149</v>
      </c>
      <c r="P21" s="52">
        <f ca="1">I21*'GS&lt;50 OLS'!$B$10</f>
        <v>817.47272362265915</v>
      </c>
      <c r="Q21" s="32">
        <f t="shared" ca="1" si="0"/>
        <v>11544180.127023444</v>
      </c>
      <c r="R21" s="33">
        <f t="shared" ca="1" si="1"/>
        <v>-679190.22331801616</v>
      </c>
      <c r="S21" s="54">
        <f t="shared" ca="1" si="2"/>
        <v>5.5564889539573101E-2</v>
      </c>
    </row>
    <row r="22" spans="1:19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Data'!J22</f>
        <v>10644169.04096397</v>
      </c>
      <c r="E22">
        <f>'Monthly Data'!BH22</f>
        <v>21</v>
      </c>
      <c r="F22">
        <f>'Monthly Data'!BG22</f>
        <v>82.8</v>
      </c>
      <c r="G22" s="44">
        <f>'Monthly Data'!CA22</f>
        <v>30</v>
      </c>
      <c r="H22" s="135">
        <f t="shared" ca="1" si="3"/>
        <v>15.1</v>
      </c>
      <c r="I22" s="21">
        <f t="shared" ca="1" si="4"/>
        <v>15.219999999999999</v>
      </c>
      <c r="K22">
        <f>'GS&lt;50 OLS'!$B$5</f>
        <v>-4914232.5996199297</v>
      </c>
      <c r="L22">
        <f>E22*'GS&lt;50 OLS'!$B$6</f>
        <v>-72416.062522608627</v>
      </c>
      <c r="M22">
        <f>F22*'GS&lt;50 OLS'!$B$7</f>
        <v>4274863.3668506239</v>
      </c>
      <c r="N22">
        <f>G22*'GS&lt;50 OLS'!$B$8</f>
        <v>11144234.06726604</v>
      </c>
      <c r="O22">
        <f ca="1">H22*'GS&lt;50 OLS'!$B$9</f>
        <v>267829.14712843148</v>
      </c>
      <c r="P22" s="52">
        <f ca="1">I22*'GS&lt;50 OLS'!$B$10</f>
        <v>88870.963239549179</v>
      </c>
      <c r="Q22" s="32">
        <f t="shared" ca="1" si="0"/>
        <v>10789148.882342104</v>
      </c>
      <c r="R22" s="33">
        <f t="shared" ca="1" si="1"/>
        <v>144979.84137813374</v>
      </c>
      <c r="S22" s="54">
        <f t="shared" ca="1" si="2"/>
        <v>1.362058802525405E-2</v>
      </c>
    </row>
    <row r="23" spans="1:19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Data'!J23</f>
        <v>10897174.504115809</v>
      </c>
      <c r="E23">
        <f>'Monthly Data'!BH23</f>
        <v>22</v>
      </c>
      <c r="F23">
        <f>'Monthly Data'!BG23</f>
        <v>82.8</v>
      </c>
      <c r="G23" s="44">
        <f>'Monthly Data'!CA23</f>
        <v>31</v>
      </c>
      <c r="H23" s="135">
        <f t="shared" ca="1" si="3"/>
        <v>0.1</v>
      </c>
      <c r="I23" s="21">
        <f t="shared" ca="1" si="4"/>
        <v>131.9</v>
      </c>
      <c r="K23">
        <f>'GS&lt;50 OLS'!$B$5</f>
        <v>-4914232.5996199297</v>
      </c>
      <c r="L23">
        <f>E23*'GS&lt;50 OLS'!$B$6</f>
        <v>-75864.446452256656</v>
      </c>
      <c r="M23">
        <f>F23*'GS&lt;50 OLS'!$B$7</f>
        <v>4274863.3668506239</v>
      </c>
      <c r="N23">
        <f>G23*'GS&lt;50 OLS'!$B$8</f>
        <v>11515708.536174906</v>
      </c>
      <c r="O23">
        <f ca="1">H23*'GS&lt;50 OLS'!$B$9</f>
        <v>1773.7029611154403</v>
      </c>
      <c r="P23" s="52">
        <f ca="1">I23*'GS&lt;50 OLS'!$B$10</f>
        <v>770176.0874702062</v>
      </c>
      <c r="Q23" s="32">
        <f t="shared" ca="1" si="0"/>
        <v>11572424.647384666</v>
      </c>
      <c r="R23" s="33">
        <f t="shared" ca="1" si="1"/>
        <v>675250.14326885715</v>
      </c>
      <c r="S23" s="54">
        <f t="shared" ca="1" si="2"/>
        <v>6.1965617143583278E-2</v>
      </c>
    </row>
    <row r="24" spans="1:19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Data'!J24</f>
        <v>11603417.384082088</v>
      </c>
      <c r="E24">
        <f>'Monthly Data'!BH24</f>
        <v>23</v>
      </c>
      <c r="F24">
        <f>'Monthly Data'!BG24</f>
        <v>82.7</v>
      </c>
      <c r="G24" s="44">
        <f>'Monthly Data'!CA24</f>
        <v>30</v>
      </c>
      <c r="H24" s="135">
        <f t="shared" ca="1" si="3"/>
        <v>0</v>
      </c>
      <c r="I24" s="21">
        <f t="shared" ca="1" si="4"/>
        <v>319.14</v>
      </c>
      <c r="K24">
        <f>'GS&lt;50 OLS'!$B$5</f>
        <v>-4914232.5996199297</v>
      </c>
      <c r="L24">
        <f>E24*'GS&lt;50 OLS'!$B$6</f>
        <v>-79312.830381904685</v>
      </c>
      <c r="M24">
        <f>F24*'GS&lt;50 OLS'!$B$7</f>
        <v>4269700.4883882441</v>
      </c>
      <c r="N24">
        <f>G24*'GS&lt;50 OLS'!$B$8</f>
        <v>11144234.06726604</v>
      </c>
      <c r="O24">
        <f ca="1">H24*'GS&lt;50 OLS'!$B$9</f>
        <v>0</v>
      </c>
      <c r="P24" s="52">
        <f ca="1">I24*'GS&lt;50 OLS'!$B$10</f>
        <v>1863487.4644066836</v>
      </c>
      <c r="Q24" s="32">
        <f t="shared" ca="1" si="0"/>
        <v>12283876.590059133</v>
      </c>
      <c r="R24" s="33">
        <f t="shared" ca="1" si="1"/>
        <v>680459.205977045</v>
      </c>
      <c r="S24" s="54">
        <f t="shared" ca="1" si="2"/>
        <v>5.8643000027777947E-2</v>
      </c>
    </row>
    <row r="25" spans="1:19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Data'!J25</f>
        <v>14409237.388933923</v>
      </c>
      <c r="E25">
        <f>'Monthly Data'!BH25</f>
        <v>24</v>
      </c>
      <c r="F25">
        <f>'Monthly Data'!BG25</f>
        <v>81.5</v>
      </c>
      <c r="G25" s="44">
        <f>'Monthly Data'!CA25</f>
        <v>31</v>
      </c>
      <c r="H25" s="135">
        <f t="shared" ca="1" si="3"/>
        <v>0</v>
      </c>
      <c r="I25" s="21">
        <f t="shared" ca="1" si="4"/>
        <v>562.53000000000009</v>
      </c>
      <c r="K25">
        <f>'GS&lt;50 OLS'!$B$5</f>
        <v>-4914232.5996199297</v>
      </c>
      <c r="L25">
        <f>E25*'GS&lt;50 OLS'!$B$6</f>
        <v>-82761.214311552729</v>
      </c>
      <c r="M25">
        <f>F25*'GS&lt;50 OLS'!$B$7</f>
        <v>4207745.9468396837</v>
      </c>
      <c r="N25">
        <f>G25*'GS&lt;50 OLS'!$B$8</f>
        <v>11515708.536174906</v>
      </c>
      <c r="O25">
        <f ca="1">H25*'GS&lt;50 OLS'!$B$9</f>
        <v>0</v>
      </c>
      <c r="P25" s="52">
        <f ca="1">I25*'GS&lt;50 OLS'!$B$10</f>
        <v>3284663.7944246787</v>
      </c>
      <c r="Q25" s="32">
        <f t="shared" ca="1" si="0"/>
        <v>14011124.463507786</v>
      </c>
      <c r="R25" s="33">
        <f t="shared" ca="1" si="1"/>
        <v>-398112.9254261367</v>
      </c>
      <c r="S25" s="54">
        <f t="shared" ca="1" si="2"/>
        <v>2.7629007329137447E-2</v>
      </c>
    </row>
    <row r="26" spans="1:19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Data'!J26</f>
        <v>15534902.41548775</v>
      </c>
      <c r="E26">
        <f>'Monthly Data'!BH26</f>
        <v>25</v>
      </c>
      <c r="F26">
        <f>'Monthly Data'!BG26</f>
        <v>81.7</v>
      </c>
      <c r="G26" s="44">
        <f>'Monthly Data'!CA26</f>
        <v>31</v>
      </c>
      <c r="H26" s="135">
        <f t="shared" ca="1" si="3"/>
        <v>0</v>
      </c>
      <c r="I26" s="21">
        <f t="shared" ca="1" si="4"/>
        <v>691.0200000000001</v>
      </c>
      <c r="K26">
        <f>'GS&lt;50 OLS'!$B$5</f>
        <v>-4914232.5996199297</v>
      </c>
      <c r="L26">
        <f>E26*'GS&lt;50 OLS'!$B$6</f>
        <v>-86209.598241200758</v>
      </c>
      <c r="M26">
        <f>F26*'GS&lt;50 OLS'!$B$7</f>
        <v>4218071.7037644442</v>
      </c>
      <c r="N26">
        <f>G26*'GS&lt;50 OLS'!$B$8</f>
        <v>11515708.536174906</v>
      </c>
      <c r="O26">
        <f ca="1">H26*'GS&lt;50 OLS'!$B$9</f>
        <v>0</v>
      </c>
      <c r="P26" s="52">
        <f ca="1">I26*'GS&lt;50 OLS'!$B$10</f>
        <v>4034928.5819837898</v>
      </c>
      <c r="Q26" s="32">
        <f t="shared" ca="1" si="0"/>
        <v>14768266.624062009</v>
      </c>
      <c r="R26" s="33">
        <f t="shared" ca="1" si="1"/>
        <v>-766635.79142574035</v>
      </c>
      <c r="S26" s="54">
        <f t="shared" ca="1" si="2"/>
        <v>4.9349250540604073E-2</v>
      </c>
    </row>
    <row r="27" spans="1:19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Data'!J27</f>
        <v>12313373.447293675</v>
      </c>
      <c r="E27">
        <f>'Monthly Data'!BH27</f>
        <v>26</v>
      </c>
      <c r="F27">
        <f>'Monthly Data'!BG27</f>
        <v>82.1</v>
      </c>
      <c r="G27" s="44">
        <f>'Monthly Data'!CA27</f>
        <v>28</v>
      </c>
      <c r="H27" s="135">
        <f t="shared" ca="1" si="3"/>
        <v>0</v>
      </c>
      <c r="I27" s="21">
        <f t="shared" ca="1" si="4"/>
        <v>589.64999999999986</v>
      </c>
      <c r="K27">
        <f>'GS&lt;50 OLS'!$B$5</f>
        <v>-4914232.5996199297</v>
      </c>
      <c r="L27">
        <f>E27*'GS&lt;50 OLS'!$B$6</f>
        <v>-89657.982170848787</v>
      </c>
      <c r="M27">
        <f>F27*'GS&lt;50 OLS'!$B$7</f>
        <v>4238723.2176139634</v>
      </c>
      <c r="N27">
        <f>G27*'GS&lt;50 OLS'!$B$8</f>
        <v>10401285.129448304</v>
      </c>
      <c r="O27">
        <f ca="1">H27*'GS&lt;50 OLS'!$B$9</f>
        <v>0</v>
      </c>
      <c r="P27" s="52">
        <f ca="1">I27*'GS&lt;50 OLS'!$B$10</f>
        <v>3443019.9391721524</v>
      </c>
      <c r="Q27" s="32">
        <f t="shared" ca="1" si="0"/>
        <v>13079137.704443641</v>
      </c>
      <c r="R27" s="33">
        <f t="shared" ca="1" si="1"/>
        <v>765764.25714996643</v>
      </c>
      <c r="S27" s="54">
        <f t="shared" ca="1" si="2"/>
        <v>6.2189639616450666E-2</v>
      </c>
    </row>
    <row r="28" spans="1:19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Data'!J28</f>
        <v>13809116.363420734</v>
      </c>
      <c r="E28">
        <f>'Monthly Data'!BH28</f>
        <v>27</v>
      </c>
      <c r="F28">
        <f>'Monthly Data'!BG28</f>
        <v>82</v>
      </c>
      <c r="G28" s="44">
        <f>'Monthly Data'!CA28</f>
        <v>31</v>
      </c>
      <c r="H28" s="135">
        <f t="shared" ca="1" si="3"/>
        <v>0</v>
      </c>
      <c r="I28" s="21">
        <f t="shared" ca="1" si="4"/>
        <v>453.18999999999994</v>
      </c>
      <c r="K28">
        <f>'GS&lt;50 OLS'!$B$5</f>
        <v>-4914232.5996199297</v>
      </c>
      <c r="L28">
        <f>E28*'GS&lt;50 OLS'!$B$6</f>
        <v>-93106.366100496816</v>
      </c>
      <c r="M28">
        <f>F28*'GS&lt;50 OLS'!$B$7</f>
        <v>4233560.3391515836</v>
      </c>
      <c r="N28">
        <f>G28*'GS&lt;50 OLS'!$B$8</f>
        <v>11515708.536174906</v>
      </c>
      <c r="O28">
        <f ca="1">H28*'GS&lt;50 OLS'!$B$9</f>
        <v>0</v>
      </c>
      <c r="P28" s="52">
        <f ca="1">I28*'GS&lt;50 OLS'!$B$10</f>
        <v>2646217.5972753805</v>
      </c>
      <c r="Q28" s="32">
        <f t="shared" ca="1" si="0"/>
        <v>13388147.506881444</v>
      </c>
      <c r="R28" s="33">
        <f t="shared" ca="1" si="1"/>
        <v>-420968.8565392904</v>
      </c>
      <c r="S28" s="54">
        <f t="shared" ca="1" si="2"/>
        <v>3.0484851127361334E-2</v>
      </c>
    </row>
    <row r="29" spans="1:19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Data'!J29</f>
        <v>11326331.986515308</v>
      </c>
      <c r="E29">
        <f>'Monthly Data'!BH29</f>
        <v>28</v>
      </c>
      <c r="F29">
        <f>'Monthly Data'!BG29</f>
        <v>81.599999999999994</v>
      </c>
      <c r="G29" s="44">
        <f>'Monthly Data'!CA29</f>
        <v>30</v>
      </c>
      <c r="H29" s="135">
        <f t="shared" ca="1" si="3"/>
        <v>0</v>
      </c>
      <c r="I29" s="21">
        <f t="shared" ca="1" si="4"/>
        <v>226.19000000000005</v>
      </c>
      <c r="K29">
        <f>'GS&lt;50 OLS'!$B$5</f>
        <v>-4914232.5996199297</v>
      </c>
      <c r="L29">
        <f>E29*'GS&lt;50 OLS'!$B$6</f>
        <v>-96554.750030144845</v>
      </c>
      <c r="M29">
        <f>F29*'GS&lt;50 OLS'!$B$7</f>
        <v>4212908.8253020635</v>
      </c>
      <c r="N29">
        <f>G29*'GS&lt;50 OLS'!$B$8</f>
        <v>11144234.06726604</v>
      </c>
      <c r="O29">
        <f ca="1">H29*'GS&lt;50 OLS'!$B$9</f>
        <v>0</v>
      </c>
      <c r="P29" s="52">
        <f ca="1">I29*'GS&lt;50 OLS'!$B$10</f>
        <v>1320743.966830068</v>
      </c>
      <c r="Q29" s="32">
        <f t="shared" ca="1" si="0"/>
        <v>11667099.509748096</v>
      </c>
      <c r="R29" s="33">
        <f t="shared" ca="1" si="1"/>
        <v>340767.52323278785</v>
      </c>
      <c r="S29" s="54">
        <f t="shared" ca="1" si="2"/>
        <v>3.0086308933774189E-2</v>
      </c>
    </row>
    <row r="30" spans="1:19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Data'!J30</f>
        <v>10570837.687807994</v>
      </c>
      <c r="E30">
        <f>'Monthly Data'!BH30</f>
        <v>29</v>
      </c>
      <c r="F30">
        <f>'Monthly Data'!BG30</f>
        <v>80.8</v>
      </c>
      <c r="G30" s="44">
        <f>'Monthly Data'!CA30</f>
        <v>31</v>
      </c>
      <c r="H30" s="135">
        <f t="shared" ca="1" si="3"/>
        <v>9.2199999999999989</v>
      </c>
      <c r="I30" s="21">
        <f t="shared" ca="1" si="4"/>
        <v>36</v>
      </c>
      <c r="K30">
        <f>'GS&lt;50 OLS'!$B$5</f>
        <v>-4914232.5996199297</v>
      </c>
      <c r="L30">
        <f>E30*'GS&lt;50 OLS'!$B$6</f>
        <v>-100003.13395979287</v>
      </c>
      <c r="M30">
        <f>F30*'GS&lt;50 OLS'!$B$7</f>
        <v>4171605.7976030237</v>
      </c>
      <c r="N30">
        <f>G30*'GS&lt;50 OLS'!$B$8</f>
        <v>11515708.536174906</v>
      </c>
      <c r="O30">
        <f ca="1">H30*'GS&lt;50 OLS'!$B$9</f>
        <v>163535.41301484357</v>
      </c>
      <c r="P30" s="52">
        <f ca="1">I30*'GS&lt;50 OLS'!$B$10</f>
        <v>210207.27178868401</v>
      </c>
      <c r="Q30" s="32">
        <f t="shared" ca="1" si="0"/>
        <v>11046821.285001736</v>
      </c>
      <c r="R30" s="33">
        <f t="shared" ca="1" si="1"/>
        <v>475983.59719374217</v>
      </c>
      <c r="S30" s="54">
        <f t="shared" ca="1" si="2"/>
        <v>4.5027992222671599E-2</v>
      </c>
    </row>
    <row r="31" spans="1:19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Data'!J31</f>
        <v>11139418.153461859</v>
      </c>
      <c r="E31">
        <f>'Monthly Data'!BH31</f>
        <v>30</v>
      </c>
      <c r="F31">
        <f>'Monthly Data'!BG31</f>
        <v>81</v>
      </c>
      <c r="G31" s="44">
        <f>'Monthly Data'!CA31</f>
        <v>30</v>
      </c>
      <c r="H31" s="135">
        <f t="shared" ca="1" si="3"/>
        <v>19.119999999999997</v>
      </c>
      <c r="I31" s="21">
        <f t="shared" ref="I31:I46" ca="1" si="5">I19</f>
        <v>1.0699999999999998</v>
      </c>
      <c r="K31">
        <f>'GS&lt;50 OLS'!$B$5</f>
        <v>-4914232.5996199297</v>
      </c>
      <c r="L31">
        <f>E31*'GS&lt;50 OLS'!$B$6</f>
        <v>-103451.5178894409</v>
      </c>
      <c r="M31">
        <f>F31*'GS&lt;50 OLS'!$B$7</f>
        <v>4181931.5545277838</v>
      </c>
      <c r="N31">
        <f>G31*'GS&lt;50 OLS'!$B$8</f>
        <v>11144234.06726604</v>
      </c>
      <c r="O31">
        <f ca="1">H31*'GS&lt;50 OLS'!$B$9</f>
        <v>339132.00616527209</v>
      </c>
      <c r="P31" s="52">
        <f ca="1">I31*'GS&lt;50 OLS'!$B$10</f>
        <v>6247.8272448303296</v>
      </c>
      <c r="Q31" s="32">
        <f t="shared" ca="1" si="0"/>
        <v>10653861.337694556</v>
      </c>
      <c r="R31" s="33">
        <f t="shared" ca="1" si="1"/>
        <v>-485556.81576730311</v>
      </c>
      <c r="S31" s="54">
        <f t="shared" ca="1" si="2"/>
        <v>4.358906444466347E-2</v>
      </c>
    </row>
    <row r="32" spans="1:19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Data'!J32</f>
        <v>12726159.870376468</v>
      </c>
      <c r="E32">
        <f>'Monthly Data'!BH32</f>
        <v>31</v>
      </c>
      <c r="F32">
        <f>'Monthly Data'!BG32</f>
        <v>81.5</v>
      </c>
      <c r="G32" s="44">
        <f>'Monthly Data'!CA32</f>
        <v>31</v>
      </c>
      <c r="H32" s="135">
        <f t="shared" ca="1" si="3"/>
        <v>70.609999999999985</v>
      </c>
      <c r="I32" s="21">
        <f t="shared" ca="1" si="5"/>
        <v>0</v>
      </c>
      <c r="K32">
        <f>'GS&lt;50 OLS'!$B$5</f>
        <v>-4914232.5996199297</v>
      </c>
      <c r="L32">
        <f>E32*'GS&lt;50 OLS'!$B$6</f>
        <v>-106899.90181908893</v>
      </c>
      <c r="M32">
        <f>F32*'GS&lt;50 OLS'!$B$7</f>
        <v>4207745.9468396837</v>
      </c>
      <c r="N32">
        <f>G32*'GS&lt;50 OLS'!$B$8</f>
        <v>11515708.536174906</v>
      </c>
      <c r="O32">
        <f ca="1">H32*'GS&lt;50 OLS'!$B$9</f>
        <v>1252411.6608436119</v>
      </c>
      <c r="P32" s="52">
        <f ca="1">I32*'GS&lt;50 OLS'!$B$10</f>
        <v>0</v>
      </c>
      <c r="Q32" s="32">
        <f t="shared" ca="1" si="0"/>
        <v>11954733.642419184</v>
      </c>
      <c r="R32" s="33">
        <f t="shared" ca="1" si="1"/>
        <v>-771426.22795728408</v>
      </c>
      <c r="S32" s="54">
        <f t="shared" ca="1" si="2"/>
        <v>6.061736107472486E-2</v>
      </c>
    </row>
    <row r="33" spans="1:19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Data'!J33</f>
        <v>12209687.83561725</v>
      </c>
      <c r="E33">
        <f>'Monthly Data'!BH33</f>
        <v>32</v>
      </c>
      <c r="F33">
        <f>'Monthly Data'!BG33</f>
        <v>83.2</v>
      </c>
      <c r="G33" s="44">
        <f>'Monthly Data'!CA33</f>
        <v>31</v>
      </c>
      <c r="H33" s="135">
        <f t="shared" ca="1" si="3"/>
        <v>42.949999999999996</v>
      </c>
      <c r="I33" s="21">
        <f t="shared" ca="1" si="5"/>
        <v>0.13999999999999985</v>
      </c>
      <c r="K33">
        <f>'GS&lt;50 OLS'!$B$5</f>
        <v>-4914232.5996199297</v>
      </c>
      <c r="L33">
        <f>E33*'GS&lt;50 OLS'!$B$6</f>
        <v>-110348.28574873696</v>
      </c>
      <c r="M33">
        <f>F33*'GS&lt;50 OLS'!$B$7</f>
        <v>4295514.880700144</v>
      </c>
      <c r="N33">
        <f>G33*'GS&lt;50 OLS'!$B$8</f>
        <v>11515708.536174906</v>
      </c>
      <c r="O33">
        <f ca="1">H33*'GS&lt;50 OLS'!$B$9</f>
        <v>761805.42179908149</v>
      </c>
      <c r="P33" s="52">
        <f ca="1">I33*'GS&lt;50 OLS'!$B$10</f>
        <v>817.47272362265915</v>
      </c>
      <c r="Q33" s="32">
        <f t="shared" ca="1" si="0"/>
        <v>11549265.426029088</v>
      </c>
      <c r="R33" s="33">
        <f t="shared" ca="1" si="1"/>
        <v>-660422.40958816186</v>
      </c>
      <c r="S33" s="54">
        <f t="shared" ca="1" si="2"/>
        <v>5.4090032315291768E-2</v>
      </c>
    </row>
    <row r="34" spans="1:19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Data'!J34</f>
        <v>10212065.561585609</v>
      </c>
      <c r="E34">
        <f>'Monthly Data'!BH34</f>
        <v>33</v>
      </c>
      <c r="F34">
        <f>'Monthly Data'!BG34</f>
        <v>83.9</v>
      </c>
      <c r="G34" s="44">
        <f>'Monthly Data'!CA34</f>
        <v>30</v>
      </c>
      <c r="H34" s="135">
        <f t="shared" ca="1" si="3"/>
        <v>15.1</v>
      </c>
      <c r="I34" s="21">
        <f t="shared" ca="1" si="5"/>
        <v>15.219999999999999</v>
      </c>
      <c r="K34">
        <f>'GS&lt;50 OLS'!$B$5</f>
        <v>-4914232.5996199297</v>
      </c>
      <c r="L34">
        <f>E34*'GS&lt;50 OLS'!$B$6</f>
        <v>-113796.66967838499</v>
      </c>
      <c r="M34">
        <f>F34*'GS&lt;50 OLS'!$B$7</f>
        <v>4331655.0299368035</v>
      </c>
      <c r="N34">
        <f>G34*'GS&lt;50 OLS'!$B$8</f>
        <v>11144234.06726604</v>
      </c>
      <c r="O34">
        <f ca="1">H34*'GS&lt;50 OLS'!$B$9</f>
        <v>267829.14712843148</v>
      </c>
      <c r="P34" s="52">
        <f ca="1">I34*'GS&lt;50 OLS'!$B$10</f>
        <v>88870.963239549179</v>
      </c>
      <c r="Q34" s="32">
        <f t="shared" ref="Q34:Q65" ca="1" si="6">SUM(K34:P34)</f>
        <v>10804559.938272508</v>
      </c>
      <c r="R34" s="33">
        <f t="shared" ref="R34:R65" ca="1" si="7">Q34-D34</f>
        <v>592494.37668689899</v>
      </c>
      <c r="S34" s="54">
        <f t="shared" ref="S34:S65" ca="1" si="8">ABS(R34/D34)</f>
        <v>5.8019053355441198E-2</v>
      </c>
    </row>
    <row r="35" spans="1:19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Data'!J35</f>
        <v>10860786.089750024</v>
      </c>
      <c r="E35">
        <f>'Monthly Data'!BH35</f>
        <v>34</v>
      </c>
      <c r="F35">
        <f>'Monthly Data'!BG35</f>
        <v>84.2</v>
      </c>
      <c r="G35" s="44">
        <f>'Monthly Data'!CA35</f>
        <v>31</v>
      </c>
      <c r="H35" s="135">
        <f t="shared" ca="1" si="3"/>
        <v>0.1</v>
      </c>
      <c r="I35" s="21">
        <f t="shared" ca="1" si="5"/>
        <v>131.9</v>
      </c>
      <c r="K35">
        <f>'GS&lt;50 OLS'!$B$5</f>
        <v>-4914232.5996199297</v>
      </c>
      <c r="L35">
        <f>E35*'GS&lt;50 OLS'!$B$6</f>
        <v>-117245.05360803302</v>
      </c>
      <c r="M35">
        <f>F35*'GS&lt;50 OLS'!$B$7</f>
        <v>4347143.6653239438</v>
      </c>
      <c r="N35">
        <f>G35*'GS&lt;50 OLS'!$B$8</f>
        <v>11515708.536174906</v>
      </c>
      <c r="O35">
        <f ca="1">H35*'GS&lt;50 OLS'!$B$9</f>
        <v>1773.7029611154403</v>
      </c>
      <c r="P35" s="52">
        <f ca="1">I35*'GS&lt;50 OLS'!$B$10</f>
        <v>770176.0874702062</v>
      </c>
      <c r="Q35" s="32">
        <f t="shared" ca="1" si="6"/>
        <v>11603324.338702209</v>
      </c>
      <c r="R35" s="33">
        <f t="shared" ca="1" si="7"/>
        <v>742538.24895218574</v>
      </c>
      <c r="S35" s="54">
        <f t="shared" ca="1" si="8"/>
        <v>6.8368738949104585E-2</v>
      </c>
    </row>
    <row r="36" spans="1:19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Data'!J36</f>
        <v>10784056.569037311</v>
      </c>
      <c r="E36">
        <f>'Monthly Data'!BH36</f>
        <v>35</v>
      </c>
      <c r="F36">
        <f>'Monthly Data'!BG36</f>
        <v>82.8</v>
      </c>
      <c r="G36" s="44">
        <f>'Monthly Data'!CA36</f>
        <v>30</v>
      </c>
      <c r="H36" s="135">
        <f t="shared" ca="1" si="3"/>
        <v>0</v>
      </c>
      <c r="I36" s="21">
        <f t="shared" ca="1" si="5"/>
        <v>319.14</v>
      </c>
      <c r="K36">
        <f>'GS&lt;50 OLS'!$B$5</f>
        <v>-4914232.5996199297</v>
      </c>
      <c r="L36">
        <f>E36*'GS&lt;50 OLS'!$B$6</f>
        <v>-120693.43753768105</v>
      </c>
      <c r="M36">
        <f>F36*'GS&lt;50 OLS'!$B$7</f>
        <v>4274863.3668506239</v>
      </c>
      <c r="N36">
        <f>G36*'GS&lt;50 OLS'!$B$8</f>
        <v>11144234.06726604</v>
      </c>
      <c r="O36">
        <f ca="1">H36*'GS&lt;50 OLS'!$B$9</f>
        <v>0</v>
      </c>
      <c r="P36" s="52">
        <f ca="1">I36*'GS&lt;50 OLS'!$B$10</f>
        <v>1863487.4644066836</v>
      </c>
      <c r="Q36" s="32">
        <f t="shared" ca="1" si="6"/>
        <v>12247658.861365736</v>
      </c>
      <c r="R36" s="33">
        <f t="shared" ca="1" si="7"/>
        <v>1463602.2923284248</v>
      </c>
      <c r="S36" s="54">
        <f t="shared" ca="1" si="8"/>
        <v>0.13571908520311851</v>
      </c>
    </row>
    <row r="37" spans="1:19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Data'!J37</f>
        <v>13801835.162590191</v>
      </c>
      <c r="E37">
        <f>'Monthly Data'!BH37</f>
        <v>36</v>
      </c>
      <c r="F37">
        <f>'Monthly Data'!BG37</f>
        <v>81.900000000000006</v>
      </c>
      <c r="G37" s="44">
        <f>'Monthly Data'!CA37</f>
        <v>31</v>
      </c>
      <c r="H37" s="135">
        <f t="shared" ca="1" si="3"/>
        <v>0</v>
      </c>
      <c r="I37" s="21">
        <f t="shared" ca="1" si="5"/>
        <v>562.53000000000009</v>
      </c>
      <c r="K37">
        <f>'GS&lt;50 OLS'!$B$5</f>
        <v>-4914232.5996199297</v>
      </c>
      <c r="L37">
        <f>E37*'GS&lt;50 OLS'!$B$6</f>
        <v>-124141.82146732908</v>
      </c>
      <c r="M37">
        <f>F37*'GS&lt;50 OLS'!$B$7</f>
        <v>4228397.4606892038</v>
      </c>
      <c r="N37">
        <f>G37*'GS&lt;50 OLS'!$B$8</f>
        <v>11515708.536174906</v>
      </c>
      <c r="O37">
        <f ca="1">H37*'GS&lt;50 OLS'!$B$9</f>
        <v>0</v>
      </c>
      <c r="P37" s="52">
        <f ca="1">I37*'GS&lt;50 OLS'!$B$10</f>
        <v>3284663.7944246787</v>
      </c>
      <c r="Q37" s="32">
        <f t="shared" ca="1" si="6"/>
        <v>13990395.370201532</v>
      </c>
      <c r="R37" s="33">
        <f t="shared" ca="1" si="7"/>
        <v>188560.20761134103</v>
      </c>
      <c r="S37" s="54">
        <f t="shared" ca="1" si="8"/>
        <v>1.3661966353752187E-2</v>
      </c>
    </row>
    <row r="38" spans="1:19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Data'!J38</f>
        <v>13849581.205475114</v>
      </c>
      <c r="E38">
        <f>'Monthly Data'!BH38</f>
        <v>37</v>
      </c>
      <c r="F38">
        <f>'Monthly Data'!BG38</f>
        <v>80.900000000000006</v>
      </c>
      <c r="G38" s="44">
        <f>'Monthly Data'!CA38</f>
        <v>31</v>
      </c>
      <c r="H38" s="135">
        <f t="shared" ca="1" si="3"/>
        <v>0</v>
      </c>
      <c r="I38" s="21">
        <f t="shared" ca="1" si="5"/>
        <v>691.0200000000001</v>
      </c>
      <c r="K38">
        <f>'GS&lt;50 OLS'!$B$5</f>
        <v>-4914232.5996199297</v>
      </c>
      <c r="L38">
        <f>E38*'GS&lt;50 OLS'!$B$6</f>
        <v>-127590.20539697711</v>
      </c>
      <c r="M38">
        <f>F38*'GS&lt;50 OLS'!$B$7</f>
        <v>4176768.6760654044</v>
      </c>
      <c r="N38">
        <f>G38*'GS&lt;50 OLS'!$B$8</f>
        <v>11515708.536174906</v>
      </c>
      <c r="O38">
        <f ca="1">H38*'GS&lt;50 OLS'!$B$9</f>
        <v>0</v>
      </c>
      <c r="P38" s="52">
        <f ca="1">I38*'GS&lt;50 OLS'!$B$10</f>
        <v>4034928.5819837898</v>
      </c>
      <c r="Q38" s="32">
        <f t="shared" ca="1" si="6"/>
        <v>14685582.989207193</v>
      </c>
      <c r="R38" s="33">
        <f t="shared" ca="1" si="7"/>
        <v>836001.78373207897</v>
      </c>
      <c r="S38" s="54">
        <f t="shared" ca="1" si="8"/>
        <v>6.0362964867239799E-2</v>
      </c>
    </row>
    <row r="39" spans="1:19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Data'!J39</f>
        <v>12775993.368311312</v>
      </c>
      <c r="E39">
        <f>'Monthly Data'!BH39</f>
        <v>38</v>
      </c>
      <c r="F39">
        <f>'Monthly Data'!BG39</f>
        <v>81.2</v>
      </c>
      <c r="G39" s="44">
        <f>'Monthly Data'!CA39</f>
        <v>29</v>
      </c>
      <c r="H39" s="135">
        <f t="shared" ca="1" si="3"/>
        <v>0</v>
      </c>
      <c r="I39" s="21">
        <f t="shared" ca="1" si="5"/>
        <v>589.64999999999986</v>
      </c>
      <c r="K39">
        <f>'GS&lt;50 OLS'!$B$5</f>
        <v>-4914232.5996199297</v>
      </c>
      <c r="L39">
        <f>E39*'GS&lt;50 OLS'!$B$6</f>
        <v>-131038.58932662514</v>
      </c>
      <c r="M39">
        <f>F39*'GS&lt;50 OLS'!$B$7</f>
        <v>4192257.3114525443</v>
      </c>
      <c r="N39">
        <f>G39*'GS&lt;50 OLS'!$B$8</f>
        <v>10772759.598357171</v>
      </c>
      <c r="O39">
        <f ca="1">H39*'GS&lt;50 OLS'!$B$9</f>
        <v>0</v>
      </c>
      <c r="P39" s="52">
        <f ca="1">I39*'GS&lt;50 OLS'!$B$10</f>
        <v>3443019.9391721524</v>
      </c>
      <c r="Q39" s="32">
        <f t="shared" ca="1" si="6"/>
        <v>13362765.660035312</v>
      </c>
      <c r="R39" s="33">
        <f t="shared" ca="1" si="7"/>
        <v>586772.29172400013</v>
      </c>
      <c r="S39" s="54">
        <f t="shared" ca="1" si="8"/>
        <v>4.5927723567811912E-2</v>
      </c>
    </row>
    <row r="40" spans="1:19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Data'!J40</f>
        <v>12628925.022461139</v>
      </c>
      <c r="E40">
        <f>'Monthly Data'!BH40</f>
        <v>39</v>
      </c>
      <c r="F40">
        <f>'Monthly Data'!BG40</f>
        <v>81.2</v>
      </c>
      <c r="G40" s="44">
        <f>'Monthly Data'!CA40</f>
        <v>31</v>
      </c>
      <c r="H40" s="135">
        <f t="shared" ca="1" si="3"/>
        <v>0</v>
      </c>
      <c r="I40" s="21">
        <f t="shared" ca="1" si="5"/>
        <v>453.18999999999994</v>
      </c>
      <c r="K40">
        <f>'GS&lt;50 OLS'!$B$5</f>
        <v>-4914232.5996199297</v>
      </c>
      <c r="L40">
        <f>E40*'GS&lt;50 OLS'!$B$6</f>
        <v>-134486.97325627317</v>
      </c>
      <c r="M40">
        <f>F40*'GS&lt;50 OLS'!$B$7</f>
        <v>4192257.3114525443</v>
      </c>
      <c r="N40">
        <f>G40*'GS&lt;50 OLS'!$B$8</f>
        <v>11515708.536174906</v>
      </c>
      <c r="O40">
        <f ca="1">H40*'GS&lt;50 OLS'!$B$9</f>
        <v>0</v>
      </c>
      <c r="P40" s="52">
        <f ca="1">I40*'GS&lt;50 OLS'!$B$10</f>
        <v>2646217.5972753805</v>
      </c>
      <c r="Q40" s="32">
        <f t="shared" ca="1" si="6"/>
        <v>13305463.872026628</v>
      </c>
      <c r="R40" s="33">
        <f t="shared" ca="1" si="7"/>
        <v>676538.84956548922</v>
      </c>
      <c r="S40" s="54">
        <f t="shared" ca="1" si="8"/>
        <v>5.3570580897600785E-2</v>
      </c>
    </row>
    <row r="41" spans="1:19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Data'!J41</f>
        <v>11381463.885049833</v>
      </c>
      <c r="E41">
        <f>'Monthly Data'!BH41</f>
        <v>40</v>
      </c>
      <c r="F41">
        <f>'Monthly Data'!BG41</f>
        <v>81.7</v>
      </c>
      <c r="G41" s="44">
        <f>'Monthly Data'!CA41</f>
        <v>30</v>
      </c>
      <c r="H41" s="135">
        <f t="shared" ca="1" si="3"/>
        <v>0</v>
      </c>
      <c r="I41" s="21">
        <f t="shared" ca="1" si="5"/>
        <v>226.19000000000005</v>
      </c>
      <c r="K41">
        <f>'GS&lt;50 OLS'!$B$5</f>
        <v>-4914232.5996199297</v>
      </c>
      <c r="L41">
        <f>E41*'GS&lt;50 OLS'!$B$6</f>
        <v>-137935.3571859212</v>
      </c>
      <c r="M41">
        <f>F41*'GS&lt;50 OLS'!$B$7</f>
        <v>4218071.7037644442</v>
      </c>
      <c r="N41">
        <f>G41*'GS&lt;50 OLS'!$B$8</f>
        <v>11144234.06726604</v>
      </c>
      <c r="O41">
        <f ca="1">H41*'GS&lt;50 OLS'!$B$9</f>
        <v>0</v>
      </c>
      <c r="P41" s="52">
        <f ca="1">I41*'GS&lt;50 OLS'!$B$10</f>
        <v>1320743.966830068</v>
      </c>
      <c r="Q41" s="32">
        <f t="shared" ca="1" si="6"/>
        <v>11630881.7810547</v>
      </c>
      <c r="R41" s="33">
        <f t="shared" ca="1" si="7"/>
        <v>249417.89600486681</v>
      </c>
      <c r="S41" s="54">
        <f t="shared" ca="1" si="8"/>
        <v>2.1914395065865882E-2</v>
      </c>
    </row>
    <row r="42" spans="1:19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Data'!J42</f>
        <v>11290422.281059798</v>
      </c>
      <c r="E42">
        <f>'Monthly Data'!BH42</f>
        <v>41</v>
      </c>
      <c r="F42">
        <f>'Monthly Data'!BG42</f>
        <v>81.8</v>
      </c>
      <c r="G42" s="44">
        <f>'Monthly Data'!CA42</f>
        <v>31</v>
      </c>
      <c r="H42" s="135">
        <f t="shared" ca="1" si="3"/>
        <v>9.2199999999999989</v>
      </c>
      <c r="I42" s="21">
        <f t="shared" ca="1" si="5"/>
        <v>36</v>
      </c>
      <c r="K42">
        <f>'GS&lt;50 OLS'!$B$5</f>
        <v>-4914232.5996199297</v>
      </c>
      <c r="L42">
        <f>E42*'GS&lt;50 OLS'!$B$6</f>
        <v>-141383.74111556922</v>
      </c>
      <c r="M42">
        <f>F42*'GS&lt;50 OLS'!$B$7</f>
        <v>4223234.582226824</v>
      </c>
      <c r="N42">
        <f>G42*'GS&lt;50 OLS'!$B$8</f>
        <v>11515708.536174906</v>
      </c>
      <c r="O42">
        <f ca="1">H42*'GS&lt;50 OLS'!$B$9</f>
        <v>163535.41301484357</v>
      </c>
      <c r="P42" s="52">
        <f ca="1">I42*'GS&lt;50 OLS'!$B$10</f>
        <v>210207.27178868401</v>
      </c>
      <c r="Q42" s="32">
        <f t="shared" ca="1" si="6"/>
        <v>11057069.46246976</v>
      </c>
      <c r="R42" s="33">
        <f t="shared" ca="1" si="7"/>
        <v>-233352.81859003752</v>
      </c>
      <c r="S42" s="54">
        <f t="shared" ca="1" si="8"/>
        <v>2.0668209990825373E-2</v>
      </c>
    </row>
    <row r="43" spans="1:19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Data'!J43</f>
        <v>11226399.171586309</v>
      </c>
      <c r="E43">
        <f>'Monthly Data'!BH43</f>
        <v>42</v>
      </c>
      <c r="F43">
        <f>'Monthly Data'!BG43</f>
        <v>81.8</v>
      </c>
      <c r="G43" s="44">
        <f>'Monthly Data'!CA43</f>
        <v>30</v>
      </c>
      <c r="H43" s="135">
        <f t="shared" ca="1" si="3"/>
        <v>19.119999999999997</v>
      </c>
      <c r="I43" s="21">
        <f t="shared" ca="1" si="5"/>
        <v>1.0699999999999998</v>
      </c>
      <c r="K43">
        <f>'GS&lt;50 OLS'!$B$5</f>
        <v>-4914232.5996199297</v>
      </c>
      <c r="L43">
        <f>E43*'GS&lt;50 OLS'!$B$6</f>
        <v>-144832.12504521725</v>
      </c>
      <c r="M43">
        <f>F43*'GS&lt;50 OLS'!$B$7</f>
        <v>4223234.582226824</v>
      </c>
      <c r="N43">
        <f>G43*'GS&lt;50 OLS'!$B$8</f>
        <v>11144234.06726604</v>
      </c>
      <c r="O43">
        <f ca="1">H43*'GS&lt;50 OLS'!$B$9</f>
        <v>339132.00616527209</v>
      </c>
      <c r="P43" s="52">
        <f ca="1">I43*'GS&lt;50 OLS'!$B$10</f>
        <v>6247.8272448303296</v>
      </c>
      <c r="Q43" s="32">
        <f t="shared" ca="1" si="6"/>
        <v>10653783.75823782</v>
      </c>
      <c r="R43" s="33">
        <f t="shared" ca="1" si="7"/>
        <v>-572615.41334848851</v>
      </c>
      <c r="S43" s="54">
        <f t="shared" ca="1" si="8"/>
        <v>5.1006151179601875E-2</v>
      </c>
    </row>
    <row r="44" spans="1:19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Data'!J44</f>
        <v>11843448.09544499</v>
      </c>
      <c r="E44">
        <f>'Monthly Data'!BH44</f>
        <v>43</v>
      </c>
      <c r="F44">
        <f>'Monthly Data'!BG44</f>
        <v>81.3</v>
      </c>
      <c r="G44" s="44">
        <f>'Monthly Data'!CA44</f>
        <v>31</v>
      </c>
      <c r="H44" s="135">
        <f t="shared" ca="1" si="3"/>
        <v>70.609999999999985</v>
      </c>
      <c r="I44" s="21">
        <f t="shared" ca="1" si="5"/>
        <v>0</v>
      </c>
      <c r="K44">
        <f>'GS&lt;50 OLS'!$B$5</f>
        <v>-4914232.5996199297</v>
      </c>
      <c r="L44">
        <f>E44*'GS&lt;50 OLS'!$B$6</f>
        <v>-148280.50897486528</v>
      </c>
      <c r="M44">
        <f>F44*'GS&lt;50 OLS'!$B$7</f>
        <v>4197420.1899149241</v>
      </c>
      <c r="N44">
        <f>G44*'GS&lt;50 OLS'!$B$8</f>
        <v>11515708.536174906</v>
      </c>
      <c r="O44">
        <f ca="1">H44*'GS&lt;50 OLS'!$B$9</f>
        <v>1252411.6608436119</v>
      </c>
      <c r="P44" s="52">
        <f ca="1">I44*'GS&lt;50 OLS'!$B$10</f>
        <v>0</v>
      </c>
      <c r="Q44" s="32">
        <f t="shared" ca="1" si="6"/>
        <v>11903027.278338648</v>
      </c>
      <c r="R44" s="33">
        <f t="shared" ca="1" si="7"/>
        <v>59579.182893658057</v>
      </c>
      <c r="S44" s="54">
        <f t="shared" ca="1" si="8"/>
        <v>5.0305605608701332E-3</v>
      </c>
    </row>
    <row r="45" spans="1:19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Data'!J45</f>
        <v>11519475.563926255</v>
      </c>
      <c r="E45">
        <f>'Monthly Data'!BH45</f>
        <v>44</v>
      </c>
      <c r="F45">
        <f>'Monthly Data'!BG45</f>
        <v>80</v>
      </c>
      <c r="G45" s="44">
        <f>'Monthly Data'!CA45</f>
        <v>31</v>
      </c>
      <c r="H45" s="135">
        <f t="shared" ca="1" si="3"/>
        <v>42.949999999999996</v>
      </c>
      <c r="I45" s="21">
        <f t="shared" ca="1" si="5"/>
        <v>0.13999999999999985</v>
      </c>
      <c r="K45">
        <f>'GS&lt;50 OLS'!$B$5</f>
        <v>-4914232.5996199297</v>
      </c>
      <c r="L45">
        <f>E45*'GS&lt;50 OLS'!$B$6</f>
        <v>-151728.89290451331</v>
      </c>
      <c r="M45">
        <f>F45*'GS&lt;50 OLS'!$B$7</f>
        <v>4130302.7699039839</v>
      </c>
      <c r="N45">
        <f>G45*'GS&lt;50 OLS'!$B$8</f>
        <v>11515708.536174906</v>
      </c>
      <c r="O45">
        <f ca="1">H45*'GS&lt;50 OLS'!$B$9</f>
        <v>761805.42179908149</v>
      </c>
      <c r="P45" s="52">
        <f ca="1">I45*'GS&lt;50 OLS'!$B$10</f>
        <v>817.47272362265915</v>
      </c>
      <c r="Q45" s="32">
        <f t="shared" ca="1" si="6"/>
        <v>11342672.708077151</v>
      </c>
      <c r="R45" s="33">
        <f t="shared" ca="1" si="7"/>
        <v>-176802.855849104</v>
      </c>
      <c r="S45" s="54">
        <f t="shared" ca="1" si="8"/>
        <v>1.534816883528708E-2</v>
      </c>
    </row>
    <row r="46" spans="1:19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Data'!J46</f>
        <v>10880365.74627059</v>
      </c>
      <c r="E46">
        <f>'Monthly Data'!BH46</f>
        <v>45</v>
      </c>
      <c r="F46">
        <f>'Monthly Data'!BG46</f>
        <v>79.3</v>
      </c>
      <c r="G46" s="44">
        <f>'Monthly Data'!CA46</f>
        <v>30</v>
      </c>
      <c r="H46" s="135">
        <f t="shared" ca="1" si="3"/>
        <v>15.1</v>
      </c>
      <c r="I46" s="21">
        <f t="shared" ca="1" si="5"/>
        <v>15.219999999999999</v>
      </c>
      <c r="K46">
        <f>'GS&lt;50 OLS'!$B$5</f>
        <v>-4914232.5996199297</v>
      </c>
      <c r="L46">
        <f>E46*'GS&lt;50 OLS'!$B$6</f>
        <v>-155177.27683416134</v>
      </c>
      <c r="M46">
        <f>F46*'GS&lt;50 OLS'!$B$7</f>
        <v>4094162.6206673239</v>
      </c>
      <c r="N46">
        <f>G46*'GS&lt;50 OLS'!$B$8</f>
        <v>11144234.06726604</v>
      </c>
      <c r="O46">
        <f ca="1">H46*'GS&lt;50 OLS'!$B$9</f>
        <v>267829.14712843148</v>
      </c>
      <c r="P46" s="52">
        <f ca="1">I46*'GS&lt;50 OLS'!$B$10</f>
        <v>88870.963239549179</v>
      </c>
      <c r="Q46" s="32">
        <f t="shared" ca="1" si="6"/>
        <v>10525686.921847252</v>
      </c>
      <c r="R46" s="33">
        <f t="shared" ca="1" si="7"/>
        <v>-354678.82442333736</v>
      </c>
      <c r="S46" s="54">
        <f t="shared" ca="1" si="8"/>
        <v>3.259806082758835E-2</v>
      </c>
    </row>
    <row r="47" spans="1:19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Data'!J47</f>
        <v>11556483.034374658</v>
      </c>
      <c r="E47">
        <f>'Monthly Data'!BH47</f>
        <v>46</v>
      </c>
      <c r="F47">
        <f>'Monthly Data'!BG47</f>
        <v>79</v>
      </c>
      <c r="G47" s="44">
        <f>'Monthly Data'!CA47</f>
        <v>31</v>
      </c>
      <c r="H47" s="135">
        <f t="shared" ca="1" si="3"/>
        <v>0.1</v>
      </c>
      <c r="I47" s="21">
        <f t="shared" ref="I47:I62" ca="1" si="9">I35</f>
        <v>131.9</v>
      </c>
      <c r="K47">
        <f>'GS&lt;50 OLS'!$B$5</f>
        <v>-4914232.5996199297</v>
      </c>
      <c r="L47">
        <f>E47*'GS&lt;50 OLS'!$B$6</f>
        <v>-158625.66076380937</v>
      </c>
      <c r="M47">
        <f>F47*'GS&lt;50 OLS'!$B$7</f>
        <v>4078673.9852801845</v>
      </c>
      <c r="N47">
        <f>G47*'GS&lt;50 OLS'!$B$8</f>
        <v>11515708.536174906</v>
      </c>
      <c r="O47">
        <f ca="1">H47*'GS&lt;50 OLS'!$B$9</f>
        <v>1773.7029611154403</v>
      </c>
      <c r="P47" s="52">
        <f ca="1">I47*'GS&lt;50 OLS'!$B$10</f>
        <v>770176.0874702062</v>
      </c>
      <c r="Q47" s="32">
        <f t="shared" ca="1" si="6"/>
        <v>11293474.051502673</v>
      </c>
      <c r="R47" s="33">
        <f t="shared" ca="1" si="7"/>
        <v>-263008.98287198506</v>
      </c>
      <c r="S47" s="54">
        <f t="shared" ca="1" si="8"/>
        <v>2.2758566087075726E-2</v>
      </c>
    </row>
    <row r="48" spans="1:19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Data'!J48</f>
        <v>12209599.160541633</v>
      </c>
      <c r="E48">
        <f>'Monthly Data'!BH48</f>
        <v>47</v>
      </c>
      <c r="F48">
        <f>'Monthly Data'!BG48</f>
        <v>80</v>
      </c>
      <c r="G48" s="44">
        <f>'Monthly Data'!CA48</f>
        <v>30</v>
      </c>
      <c r="H48" s="135">
        <f t="shared" ca="1" si="3"/>
        <v>0</v>
      </c>
      <c r="I48" s="21">
        <f t="shared" ca="1" si="9"/>
        <v>319.14</v>
      </c>
      <c r="K48">
        <f>'GS&lt;50 OLS'!$B$5</f>
        <v>-4914232.5996199297</v>
      </c>
      <c r="L48">
        <f>E48*'GS&lt;50 OLS'!$B$6</f>
        <v>-162074.0446934574</v>
      </c>
      <c r="M48">
        <f>F48*'GS&lt;50 OLS'!$B$7</f>
        <v>4130302.7699039839</v>
      </c>
      <c r="N48">
        <f>G48*'GS&lt;50 OLS'!$B$8</f>
        <v>11144234.06726604</v>
      </c>
      <c r="O48">
        <f ca="1">H48*'GS&lt;50 OLS'!$B$9</f>
        <v>0</v>
      </c>
      <c r="P48" s="52">
        <f ca="1">I48*'GS&lt;50 OLS'!$B$10</f>
        <v>1863487.4644066836</v>
      </c>
      <c r="Q48" s="32">
        <f t="shared" ca="1" si="6"/>
        <v>12061717.65726332</v>
      </c>
      <c r="R48" s="33">
        <f t="shared" ca="1" si="7"/>
        <v>-147881.5032783132</v>
      </c>
      <c r="S48" s="54">
        <f t="shared" ca="1" si="8"/>
        <v>1.2111904849114882E-2</v>
      </c>
    </row>
    <row r="49" spans="1:19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Data'!J49</f>
        <v>13600582.120685941</v>
      </c>
      <c r="E49">
        <f>'Monthly Data'!BH49</f>
        <v>48</v>
      </c>
      <c r="F49">
        <f>'Monthly Data'!BG49</f>
        <v>81</v>
      </c>
      <c r="G49" s="44">
        <f>'Monthly Data'!CA49</f>
        <v>31</v>
      </c>
      <c r="H49" s="135">
        <f t="shared" ca="1" si="3"/>
        <v>0</v>
      </c>
      <c r="I49" s="21">
        <f t="shared" ca="1" si="9"/>
        <v>562.53000000000009</v>
      </c>
      <c r="K49">
        <f>'GS&lt;50 OLS'!$B$5</f>
        <v>-4914232.5996199297</v>
      </c>
      <c r="L49">
        <f>E49*'GS&lt;50 OLS'!$B$6</f>
        <v>-165522.42862310546</v>
      </c>
      <c r="M49">
        <f>F49*'GS&lt;50 OLS'!$B$7</f>
        <v>4181931.5545277838</v>
      </c>
      <c r="N49">
        <f>G49*'GS&lt;50 OLS'!$B$8</f>
        <v>11515708.536174906</v>
      </c>
      <c r="O49">
        <f ca="1">H49*'GS&lt;50 OLS'!$B$9</f>
        <v>0</v>
      </c>
      <c r="P49" s="52">
        <f ca="1">I49*'GS&lt;50 OLS'!$B$10</f>
        <v>3284663.7944246787</v>
      </c>
      <c r="Q49" s="32">
        <f t="shared" ca="1" si="6"/>
        <v>13902548.856884334</v>
      </c>
      <c r="R49" s="33">
        <f t="shared" ca="1" si="7"/>
        <v>301966.73619839363</v>
      </c>
      <c r="S49" s="54">
        <f t="shared" ca="1" si="8"/>
        <v>2.220248615234743E-2</v>
      </c>
    </row>
    <row r="50" spans="1:19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Data'!J50</f>
        <v>14752050.959102102</v>
      </c>
      <c r="E50">
        <f>'Monthly Data'!BH50</f>
        <v>49</v>
      </c>
      <c r="F50">
        <f>'Monthly Data'!BG50</f>
        <v>81.900000000000006</v>
      </c>
      <c r="G50" s="44">
        <f>'Monthly Data'!CA50</f>
        <v>31</v>
      </c>
      <c r="H50" s="135">
        <f t="shared" ca="1" si="3"/>
        <v>0</v>
      </c>
      <c r="I50" s="21">
        <f t="shared" ca="1" si="9"/>
        <v>691.0200000000001</v>
      </c>
      <c r="K50">
        <f>'GS&lt;50 OLS'!$B$5</f>
        <v>-4914232.5996199297</v>
      </c>
      <c r="L50">
        <f>E50*'GS&lt;50 OLS'!$B$6</f>
        <v>-168970.81255275349</v>
      </c>
      <c r="M50">
        <f>F50*'GS&lt;50 OLS'!$B$7</f>
        <v>4228397.4606892038</v>
      </c>
      <c r="N50">
        <f>G50*'GS&lt;50 OLS'!$B$8</f>
        <v>11515708.536174906</v>
      </c>
      <c r="O50">
        <f ca="1">H50*'GS&lt;50 OLS'!$B$9</f>
        <v>0</v>
      </c>
      <c r="P50" s="52">
        <f ca="1">I50*'GS&lt;50 OLS'!$B$10</f>
        <v>4034928.5819837898</v>
      </c>
      <c r="Q50" s="32">
        <f t="shared" ca="1" si="6"/>
        <v>14695831.166675217</v>
      </c>
      <c r="R50" s="33">
        <f t="shared" ca="1" si="7"/>
        <v>-56219.792426884174</v>
      </c>
      <c r="S50" s="54">
        <f t="shared" ca="1" si="8"/>
        <v>3.8109814413429905E-3</v>
      </c>
    </row>
    <row r="51" spans="1:19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Data'!J51</f>
        <v>13265262.095388774</v>
      </c>
      <c r="E51">
        <f>'Monthly Data'!BH51</f>
        <v>50</v>
      </c>
      <c r="F51">
        <f>'Monthly Data'!BG51</f>
        <v>82.4</v>
      </c>
      <c r="G51" s="44">
        <f>'Monthly Data'!CA51</f>
        <v>28</v>
      </c>
      <c r="H51" s="135">
        <f t="shared" ca="1" si="3"/>
        <v>0</v>
      </c>
      <c r="I51" s="21">
        <f t="shared" ca="1" si="9"/>
        <v>589.64999999999986</v>
      </c>
      <c r="K51">
        <f>'GS&lt;50 OLS'!$B$5</f>
        <v>-4914232.5996199297</v>
      </c>
      <c r="L51">
        <f>E51*'GS&lt;50 OLS'!$B$6</f>
        <v>-172419.19648240152</v>
      </c>
      <c r="M51">
        <f>F51*'GS&lt;50 OLS'!$B$7</f>
        <v>4254211.8530011037</v>
      </c>
      <c r="N51">
        <f>G51*'GS&lt;50 OLS'!$B$8</f>
        <v>10401285.129448304</v>
      </c>
      <c r="O51">
        <f ca="1">H51*'GS&lt;50 OLS'!$B$9</f>
        <v>0</v>
      </c>
      <c r="P51" s="52">
        <f ca="1">I51*'GS&lt;50 OLS'!$B$10</f>
        <v>3443019.9391721524</v>
      </c>
      <c r="Q51" s="32">
        <f t="shared" ca="1" si="6"/>
        <v>13011865.125519229</v>
      </c>
      <c r="R51" s="33">
        <f t="shared" ca="1" si="7"/>
        <v>-253396.96986954473</v>
      </c>
      <c r="S51" s="54">
        <f t="shared" ca="1" si="8"/>
        <v>1.9102296513057948E-2</v>
      </c>
    </row>
    <row r="52" spans="1:19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Data'!J52</f>
        <v>13562320.697166633</v>
      </c>
      <c r="E52">
        <f>'Monthly Data'!BH52</f>
        <v>51</v>
      </c>
      <c r="F52">
        <f>'Monthly Data'!BG52</f>
        <v>83</v>
      </c>
      <c r="G52" s="44">
        <f>'Monthly Data'!CA52</f>
        <v>31</v>
      </c>
      <c r="H52" s="135">
        <f t="shared" ca="1" si="3"/>
        <v>0</v>
      </c>
      <c r="I52" s="21">
        <f t="shared" ca="1" si="9"/>
        <v>453.18999999999994</v>
      </c>
      <c r="K52">
        <f>'GS&lt;50 OLS'!$B$5</f>
        <v>-4914232.5996199297</v>
      </c>
      <c r="L52">
        <f>E52*'GS&lt;50 OLS'!$B$6</f>
        <v>-175867.58041204954</v>
      </c>
      <c r="M52">
        <f>F52*'GS&lt;50 OLS'!$B$7</f>
        <v>4285189.1237753835</v>
      </c>
      <c r="N52">
        <f>G52*'GS&lt;50 OLS'!$B$8</f>
        <v>11515708.536174906</v>
      </c>
      <c r="O52">
        <f ca="1">H52*'GS&lt;50 OLS'!$B$9</f>
        <v>0</v>
      </c>
      <c r="P52" s="52">
        <f ca="1">I52*'GS&lt;50 OLS'!$B$10</f>
        <v>2646217.5972753805</v>
      </c>
      <c r="Q52" s="32">
        <f t="shared" ca="1" si="6"/>
        <v>13357015.07719369</v>
      </c>
      <c r="R52" s="33">
        <f t="shared" ca="1" si="7"/>
        <v>-205305.6199729424</v>
      </c>
      <c r="S52" s="54">
        <f t="shared" ca="1" si="8"/>
        <v>1.5137941695762566E-2</v>
      </c>
    </row>
    <row r="53" spans="1:19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Data'!J53</f>
        <v>12105346.419146534</v>
      </c>
      <c r="E53">
        <f>'Monthly Data'!BH53</f>
        <v>52</v>
      </c>
      <c r="F53">
        <f>'Monthly Data'!BG53</f>
        <v>83.3</v>
      </c>
      <c r="G53" s="44">
        <f>'Monthly Data'!CA53</f>
        <v>30</v>
      </c>
      <c r="H53" s="135">
        <f t="shared" ca="1" si="3"/>
        <v>0</v>
      </c>
      <c r="I53" s="21">
        <f t="shared" ca="1" si="9"/>
        <v>226.19000000000005</v>
      </c>
      <c r="K53">
        <f>'GS&lt;50 OLS'!$B$5</f>
        <v>-4914232.5996199297</v>
      </c>
      <c r="L53">
        <f>E53*'GS&lt;50 OLS'!$B$6</f>
        <v>-179315.96434169757</v>
      </c>
      <c r="M53">
        <f>F53*'GS&lt;50 OLS'!$B$7</f>
        <v>4300677.7591625238</v>
      </c>
      <c r="N53">
        <f>G53*'GS&lt;50 OLS'!$B$8</f>
        <v>11144234.06726604</v>
      </c>
      <c r="O53">
        <f ca="1">H53*'GS&lt;50 OLS'!$B$9</f>
        <v>0</v>
      </c>
      <c r="P53" s="52">
        <f ca="1">I53*'GS&lt;50 OLS'!$B$10</f>
        <v>1320743.966830068</v>
      </c>
      <c r="Q53" s="32">
        <f t="shared" ca="1" si="6"/>
        <v>11672107.229297005</v>
      </c>
      <c r="R53" s="33">
        <f t="shared" ca="1" si="7"/>
        <v>-433239.18984952942</v>
      </c>
      <c r="S53" s="54">
        <f t="shared" ca="1" si="8"/>
        <v>3.5789078217893261E-2</v>
      </c>
    </row>
    <row r="54" spans="1:19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Data'!J54</f>
        <v>11460181.196232371</v>
      </c>
      <c r="E54">
        <f>'Monthly Data'!BH54</f>
        <v>53</v>
      </c>
      <c r="F54">
        <f>'Monthly Data'!BG54</f>
        <v>83.4</v>
      </c>
      <c r="G54" s="44">
        <f>'Monthly Data'!CA54</f>
        <v>31</v>
      </c>
      <c r="H54" s="135">
        <f t="shared" ca="1" si="3"/>
        <v>9.2199999999999989</v>
      </c>
      <c r="I54" s="21">
        <f t="shared" ca="1" si="9"/>
        <v>36</v>
      </c>
      <c r="K54">
        <f>'GS&lt;50 OLS'!$B$5</f>
        <v>-4914232.5996199297</v>
      </c>
      <c r="L54">
        <f>E54*'GS&lt;50 OLS'!$B$6</f>
        <v>-182764.3482713456</v>
      </c>
      <c r="M54">
        <f>F54*'GS&lt;50 OLS'!$B$7</f>
        <v>4305840.6376249036</v>
      </c>
      <c r="N54">
        <f>G54*'GS&lt;50 OLS'!$B$8</f>
        <v>11515708.536174906</v>
      </c>
      <c r="O54">
        <f ca="1">H54*'GS&lt;50 OLS'!$B$9</f>
        <v>163535.41301484357</v>
      </c>
      <c r="P54" s="52">
        <f ca="1">I54*'GS&lt;50 OLS'!$B$10</f>
        <v>210207.27178868401</v>
      </c>
      <c r="Q54" s="32">
        <f t="shared" ca="1" si="6"/>
        <v>11098294.910712063</v>
      </c>
      <c r="R54" s="33">
        <f t="shared" ca="1" si="7"/>
        <v>-361886.28552030772</v>
      </c>
      <c r="S54" s="54">
        <f t="shared" ca="1" si="8"/>
        <v>3.1577710624617422E-2</v>
      </c>
    </row>
    <row r="55" spans="1:19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Data'!J55</f>
        <v>11110976.50646054</v>
      </c>
      <c r="E55">
        <f>'Monthly Data'!BH55</f>
        <v>54</v>
      </c>
      <c r="F55">
        <f>'Monthly Data'!BG55</f>
        <v>83.1</v>
      </c>
      <c r="G55" s="44">
        <f>'Monthly Data'!CA55</f>
        <v>30</v>
      </c>
      <c r="H55" s="135">
        <f t="shared" ca="1" si="3"/>
        <v>19.119999999999997</v>
      </c>
      <c r="I55" s="21">
        <f t="shared" ca="1" si="9"/>
        <v>1.0699999999999998</v>
      </c>
      <c r="K55">
        <f>'GS&lt;50 OLS'!$B$5</f>
        <v>-4914232.5996199297</v>
      </c>
      <c r="L55">
        <f>E55*'GS&lt;50 OLS'!$B$6</f>
        <v>-186212.73220099363</v>
      </c>
      <c r="M55">
        <f>F55*'GS&lt;50 OLS'!$B$7</f>
        <v>4290352.0022377633</v>
      </c>
      <c r="N55">
        <f>G55*'GS&lt;50 OLS'!$B$8</f>
        <v>11144234.06726604</v>
      </c>
      <c r="O55">
        <f ca="1">H55*'GS&lt;50 OLS'!$B$9</f>
        <v>339132.00616527209</v>
      </c>
      <c r="P55" s="52">
        <f ca="1">I55*'GS&lt;50 OLS'!$B$10</f>
        <v>6247.8272448303296</v>
      </c>
      <c r="Q55" s="32">
        <f t="shared" ca="1" si="6"/>
        <v>10679520.571092982</v>
      </c>
      <c r="R55" s="33">
        <f t="shared" ca="1" si="7"/>
        <v>-431455.93536755815</v>
      </c>
      <c r="S55" s="54">
        <f t="shared" ca="1" si="8"/>
        <v>3.8831504604179987E-2</v>
      </c>
    </row>
    <row r="56" spans="1:19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Data'!J56</f>
        <v>11609532.358041346</v>
      </c>
      <c r="E56">
        <f>'Monthly Data'!BH56</f>
        <v>55</v>
      </c>
      <c r="F56">
        <f>'Monthly Data'!BG56</f>
        <v>82.4</v>
      </c>
      <c r="G56" s="44">
        <f>'Monthly Data'!CA56</f>
        <v>31</v>
      </c>
      <c r="H56" s="135">
        <f t="shared" ca="1" si="3"/>
        <v>70.609999999999985</v>
      </c>
      <c r="I56" s="21">
        <f t="shared" ca="1" si="9"/>
        <v>0</v>
      </c>
      <c r="K56">
        <f>'GS&lt;50 OLS'!$B$5</f>
        <v>-4914232.5996199297</v>
      </c>
      <c r="L56">
        <f>E56*'GS&lt;50 OLS'!$B$6</f>
        <v>-189661.11613064166</v>
      </c>
      <c r="M56">
        <f>F56*'GS&lt;50 OLS'!$B$7</f>
        <v>4254211.8530011037</v>
      </c>
      <c r="N56">
        <f>G56*'GS&lt;50 OLS'!$B$8</f>
        <v>11515708.536174906</v>
      </c>
      <c r="O56">
        <f ca="1">H56*'GS&lt;50 OLS'!$B$9</f>
        <v>1252411.6608436119</v>
      </c>
      <c r="P56" s="52">
        <f ca="1">I56*'GS&lt;50 OLS'!$B$10</f>
        <v>0</v>
      </c>
      <c r="Q56" s="32">
        <f t="shared" ca="1" si="6"/>
        <v>11918438.334269052</v>
      </c>
      <c r="R56" s="33">
        <f t="shared" ca="1" si="7"/>
        <v>308905.9762277063</v>
      </c>
      <c r="S56" s="54">
        <f t="shared" ca="1" si="8"/>
        <v>2.6607960312349917E-2</v>
      </c>
    </row>
    <row r="57" spans="1:19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Data'!J57</f>
        <v>11322662.716633953</v>
      </c>
      <c r="E57">
        <f>'Monthly Data'!BH57</f>
        <v>56</v>
      </c>
      <c r="F57">
        <f>'Monthly Data'!BG57</f>
        <v>82.8</v>
      </c>
      <c r="G57" s="44">
        <f>'Monthly Data'!CA57</f>
        <v>31</v>
      </c>
      <c r="H57" s="135">
        <f t="shared" ca="1" si="3"/>
        <v>42.949999999999996</v>
      </c>
      <c r="I57" s="21">
        <f t="shared" ca="1" si="9"/>
        <v>0.13999999999999985</v>
      </c>
      <c r="K57">
        <f>'GS&lt;50 OLS'!$B$5</f>
        <v>-4914232.5996199297</v>
      </c>
      <c r="L57">
        <f>E57*'GS&lt;50 OLS'!$B$6</f>
        <v>-193109.50006028969</v>
      </c>
      <c r="M57">
        <f>F57*'GS&lt;50 OLS'!$B$7</f>
        <v>4274863.3668506239</v>
      </c>
      <c r="N57">
        <f>G57*'GS&lt;50 OLS'!$B$8</f>
        <v>11515708.536174906</v>
      </c>
      <c r="O57">
        <f ca="1">H57*'GS&lt;50 OLS'!$B$9</f>
        <v>761805.42179908149</v>
      </c>
      <c r="P57" s="52">
        <f ca="1">I57*'GS&lt;50 OLS'!$B$10</f>
        <v>817.47272362265915</v>
      </c>
      <c r="Q57" s="32">
        <f t="shared" ca="1" si="6"/>
        <v>11445852.697868016</v>
      </c>
      <c r="R57" s="33">
        <f t="shared" ca="1" si="7"/>
        <v>123189.98123406246</v>
      </c>
      <c r="S57" s="54">
        <f t="shared" ca="1" si="8"/>
        <v>1.0879947969578386E-2</v>
      </c>
    </row>
    <row r="58" spans="1:19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Data'!J58</f>
        <v>10755763.481713682</v>
      </c>
      <c r="E58">
        <f>'Monthly Data'!BH58</f>
        <v>57</v>
      </c>
      <c r="F58">
        <f>'Monthly Data'!BG58</f>
        <v>83.1</v>
      </c>
      <c r="G58" s="44">
        <f>'Monthly Data'!CA58</f>
        <v>30</v>
      </c>
      <c r="H58" s="135">
        <f t="shared" ca="1" si="3"/>
        <v>15.1</v>
      </c>
      <c r="I58" s="21">
        <f t="shared" ca="1" si="9"/>
        <v>15.219999999999999</v>
      </c>
      <c r="K58">
        <f>'GS&lt;50 OLS'!$B$5</f>
        <v>-4914232.5996199297</v>
      </c>
      <c r="L58">
        <f>E58*'GS&lt;50 OLS'!$B$6</f>
        <v>-196557.88398993772</v>
      </c>
      <c r="M58">
        <f>F58*'GS&lt;50 OLS'!$B$7</f>
        <v>4290352.0022377633</v>
      </c>
      <c r="N58">
        <f>G58*'GS&lt;50 OLS'!$B$8</f>
        <v>11144234.06726604</v>
      </c>
      <c r="O58">
        <f ca="1">H58*'GS&lt;50 OLS'!$B$9</f>
        <v>267829.14712843148</v>
      </c>
      <c r="P58" s="52">
        <f ca="1">I58*'GS&lt;50 OLS'!$B$10</f>
        <v>88870.963239549179</v>
      </c>
      <c r="Q58" s="32">
        <f t="shared" ca="1" si="6"/>
        <v>10680495.696261916</v>
      </c>
      <c r="R58" s="33">
        <f t="shared" ca="1" si="7"/>
        <v>-75267.785451766104</v>
      </c>
      <c r="S58" s="54">
        <f t="shared" ca="1" si="8"/>
        <v>6.9979026202772101E-3</v>
      </c>
    </row>
    <row r="59" spans="1:19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Data'!J59</f>
        <v>11647950.204922404</v>
      </c>
      <c r="E59">
        <f>'Monthly Data'!BH59</f>
        <v>58</v>
      </c>
      <c r="F59">
        <f>'Monthly Data'!BG59</f>
        <v>84</v>
      </c>
      <c r="G59" s="44">
        <f>'Monthly Data'!CA59</f>
        <v>31</v>
      </c>
      <c r="H59" s="135">
        <f t="shared" ca="1" si="3"/>
        <v>0.1</v>
      </c>
      <c r="I59" s="21">
        <f t="shared" ca="1" si="9"/>
        <v>131.9</v>
      </c>
      <c r="K59">
        <f>'GS&lt;50 OLS'!$B$5</f>
        <v>-4914232.5996199297</v>
      </c>
      <c r="L59">
        <f>E59*'GS&lt;50 OLS'!$B$6</f>
        <v>-200006.26791958575</v>
      </c>
      <c r="M59">
        <f>F59*'GS&lt;50 OLS'!$B$7</f>
        <v>4336817.9083991833</v>
      </c>
      <c r="N59">
        <f>G59*'GS&lt;50 OLS'!$B$8</f>
        <v>11515708.536174906</v>
      </c>
      <c r="O59">
        <f ca="1">H59*'GS&lt;50 OLS'!$B$9</f>
        <v>1773.7029611154403</v>
      </c>
      <c r="P59" s="52">
        <f ca="1">I59*'GS&lt;50 OLS'!$B$10</f>
        <v>770176.0874702062</v>
      </c>
      <c r="Q59" s="32">
        <f t="shared" ca="1" si="6"/>
        <v>11510237.367465895</v>
      </c>
      <c r="R59" s="33">
        <f t="shared" ca="1" si="7"/>
        <v>-137712.83745650947</v>
      </c>
      <c r="S59" s="54">
        <f t="shared" ca="1" si="8"/>
        <v>1.1822924637702542E-2</v>
      </c>
    </row>
    <row r="60" spans="1:19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Data'!J60</f>
        <v>12765555.158592951</v>
      </c>
      <c r="E60">
        <f>'Monthly Data'!BH60</f>
        <v>59</v>
      </c>
      <c r="F60">
        <f>'Monthly Data'!BG60</f>
        <v>83.9</v>
      </c>
      <c r="G60" s="44">
        <f>'Monthly Data'!CA60</f>
        <v>30</v>
      </c>
      <c r="H60" s="135">
        <f t="shared" ca="1" si="3"/>
        <v>0</v>
      </c>
      <c r="I60" s="21">
        <f t="shared" ca="1" si="9"/>
        <v>319.14</v>
      </c>
      <c r="K60">
        <f>'GS&lt;50 OLS'!$B$5</f>
        <v>-4914232.5996199297</v>
      </c>
      <c r="L60">
        <f>E60*'GS&lt;50 OLS'!$B$6</f>
        <v>-203454.65184923378</v>
      </c>
      <c r="M60">
        <f>F60*'GS&lt;50 OLS'!$B$7</f>
        <v>4331655.0299368035</v>
      </c>
      <c r="N60">
        <f>G60*'GS&lt;50 OLS'!$B$8</f>
        <v>11144234.06726604</v>
      </c>
      <c r="O60">
        <f ca="1">H60*'GS&lt;50 OLS'!$B$9</f>
        <v>0</v>
      </c>
      <c r="P60" s="52">
        <f ca="1">I60*'GS&lt;50 OLS'!$B$10</f>
        <v>1863487.4644066836</v>
      </c>
      <c r="Q60" s="32">
        <f t="shared" ca="1" si="6"/>
        <v>12221689.310140364</v>
      </c>
      <c r="R60" s="33">
        <f t="shared" ca="1" si="7"/>
        <v>-543865.84845258668</v>
      </c>
      <c r="S60" s="54">
        <f t="shared" ca="1" si="8"/>
        <v>4.2604167362552278E-2</v>
      </c>
    </row>
    <row r="61" spans="1:19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Data'!J61</f>
        <v>14615032.406076349</v>
      </c>
      <c r="E61">
        <f>'Monthly Data'!BH61</f>
        <v>60</v>
      </c>
      <c r="F61">
        <f>'Monthly Data'!BG61</f>
        <v>83.6</v>
      </c>
      <c r="G61" s="44">
        <f>'Monthly Data'!CA61</f>
        <v>31</v>
      </c>
      <c r="H61" s="135">
        <f t="shared" ca="1" si="3"/>
        <v>0</v>
      </c>
      <c r="I61" s="21">
        <f t="shared" ca="1" si="9"/>
        <v>562.53000000000009</v>
      </c>
      <c r="K61">
        <f>'GS&lt;50 OLS'!$B$5</f>
        <v>-4914232.5996199297</v>
      </c>
      <c r="L61">
        <f>E61*'GS&lt;50 OLS'!$B$6</f>
        <v>-206903.03577888181</v>
      </c>
      <c r="M61">
        <f>F61*'GS&lt;50 OLS'!$B$7</f>
        <v>4316166.3945496632</v>
      </c>
      <c r="N61">
        <f>G61*'GS&lt;50 OLS'!$B$8</f>
        <v>11515708.536174906</v>
      </c>
      <c r="O61">
        <f ca="1">H61*'GS&lt;50 OLS'!$B$9</f>
        <v>0</v>
      </c>
      <c r="P61" s="52">
        <f ca="1">I61*'GS&lt;50 OLS'!$B$10</f>
        <v>3284663.7944246787</v>
      </c>
      <c r="Q61" s="32">
        <f t="shared" ca="1" si="6"/>
        <v>13995403.089750437</v>
      </c>
      <c r="R61" s="33">
        <f t="shared" ca="1" si="7"/>
        <v>-619629.31632591225</v>
      </c>
      <c r="S61" s="54">
        <f t="shared" ca="1" si="8"/>
        <v>4.2396711762903445E-2</v>
      </c>
    </row>
    <row r="62" spans="1:19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Data'!J62</f>
        <v>15641414.376401002</v>
      </c>
      <c r="E62">
        <f>'Monthly Data'!BH62</f>
        <v>61</v>
      </c>
      <c r="F62">
        <f>'Monthly Data'!BG62</f>
        <v>83.5</v>
      </c>
      <c r="G62" s="44">
        <f>'Monthly Data'!CA62</f>
        <v>31</v>
      </c>
      <c r="H62" s="135">
        <f t="shared" ca="1" si="3"/>
        <v>0</v>
      </c>
      <c r="I62" s="21">
        <f t="shared" ca="1" si="9"/>
        <v>691.0200000000001</v>
      </c>
      <c r="K62">
        <f>'GS&lt;50 OLS'!$B$5</f>
        <v>-4914232.5996199297</v>
      </c>
      <c r="L62">
        <f>E62*'GS&lt;50 OLS'!$B$6</f>
        <v>-210351.41970852984</v>
      </c>
      <c r="M62">
        <f>F62*'GS&lt;50 OLS'!$B$7</f>
        <v>4311003.5160872834</v>
      </c>
      <c r="N62">
        <f>G62*'GS&lt;50 OLS'!$B$8</f>
        <v>11515708.536174906</v>
      </c>
      <c r="O62">
        <f ca="1">H62*'GS&lt;50 OLS'!$B$9</f>
        <v>0</v>
      </c>
      <c r="P62" s="52">
        <f ca="1">I62*'GS&lt;50 OLS'!$B$10</f>
        <v>4034928.5819837898</v>
      </c>
      <c r="Q62" s="32">
        <f t="shared" ca="1" si="6"/>
        <v>14737056.61491752</v>
      </c>
      <c r="R62" s="33">
        <f t="shared" ca="1" si="7"/>
        <v>-904357.76148348115</v>
      </c>
      <c r="S62" s="54">
        <f t="shared" ca="1" si="8"/>
        <v>5.7818157598837849E-2</v>
      </c>
    </row>
    <row r="63" spans="1:19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Data'!J63</f>
        <v>13968814.024882663</v>
      </c>
      <c r="E63">
        <f>'Monthly Data'!BH63</f>
        <v>62</v>
      </c>
      <c r="F63">
        <f>'Monthly Data'!BG63</f>
        <v>83.4</v>
      </c>
      <c r="G63" s="44">
        <f>'Monthly Data'!CA63</f>
        <v>28</v>
      </c>
      <c r="H63" s="135">
        <f t="shared" ca="1" si="3"/>
        <v>0</v>
      </c>
      <c r="I63" s="21">
        <f t="shared" ref="I63:I78" ca="1" si="10">I51</f>
        <v>589.64999999999986</v>
      </c>
      <c r="K63">
        <f>'GS&lt;50 OLS'!$B$5</f>
        <v>-4914232.5996199297</v>
      </c>
      <c r="L63">
        <f>E63*'GS&lt;50 OLS'!$B$6</f>
        <v>-213799.80363817787</v>
      </c>
      <c r="M63">
        <f>F63*'GS&lt;50 OLS'!$B$7</f>
        <v>4305840.6376249036</v>
      </c>
      <c r="N63">
        <f>G63*'GS&lt;50 OLS'!$B$8</f>
        <v>10401285.129448304</v>
      </c>
      <c r="O63">
        <f ca="1">H63*'GS&lt;50 OLS'!$B$9</f>
        <v>0</v>
      </c>
      <c r="P63" s="52">
        <f ca="1">I63*'GS&lt;50 OLS'!$B$10</f>
        <v>3443019.9391721524</v>
      </c>
      <c r="Q63" s="32">
        <f t="shared" ca="1" si="6"/>
        <v>13022113.302987251</v>
      </c>
      <c r="R63" s="33">
        <f t="shared" ca="1" si="7"/>
        <v>-946700.72189541161</v>
      </c>
      <c r="S63" s="54">
        <f t="shared" ca="1" si="8"/>
        <v>6.7772447983705172E-2</v>
      </c>
    </row>
    <row r="64" spans="1:19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Data'!J64</f>
        <v>14253491.148133412</v>
      </c>
      <c r="E64">
        <f>'Monthly Data'!BH64</f>
        <v>63</v>
      </c>
      <c r="F64">
        <f>'Monthly Data'!BG64</f>
        <v>82.5</v>
      </c>
      <c r="G64" s="44">
        <f>'Monthly Data'!CA64</f>
        <v>31</v>
      </c>
      <c r="H64" s="135">
        <f t="shared" ca="1" si="3"/>
        <v>0</v>
      </c>
      <c r="I64" s="21">
        <f t="shared" ca="1" si="10"/>
        <v>453.18999999999994</v>
      </c>
      <c r="K64">
        <f>'GS&lt;50 OLS'!$B$5</f>
        <v>-4914232.5996199297</v>
      </c>
      <c r="L64">
        <f>E64*'GS&lt;50 OLS'!$B$6</f>
        <v>-217248.18756782589</v>
      </c>
      <c r="M64">
        <f>F64*'GS&lt;50 OLS'!$B$7</f>
        <v>4259374.7314634835</v>
      </c>
      <c r="N64">
        <f>G64*'GS&lt;50 OLS'!$B$8</f>
        <v>11515708.536174906</v>
      </c>
      <c r="O64">
        <f ca="1">H64*'GS&lt;50 OLS'!$B$9</f>
        <v>0</v>
      </c>
      <c r="P64" s="52">
        <f ca="1">I64*'GS&lt;50 OLS'!$B$10</f>
        <v>2646217.5972753805</v>
      </c>
      <c r="Q64" s="32">
        <f t="shared" ca="1" si="6"/>
        <v>13289820.077726014</v>
      </c>
      <c r="R64" s="33">
        <f t="shared" ca="1" si="7"/>
        <v>-963671.07040739805</v>
      </c>
      <c r="S64" s="54">
        <f t="shared" ca="1" si="8"/>
        <v>6.7609476190231263E-2</v>
      </c>
    </row>
    <row r="65" spans="1:19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Data'!J65</f>
        <v>12356126.298887895</v>
      </c>
      <c r="E65">
        <f>'Monthly Data'!BH65</f>
        <v>64</v>
      </c>
      <c r="F65">
        <f>'Monthly Data'!BG65</f>
        <v>81.900000000000006</v>
      </c>
      <c r="G65" s="44">
        <f>'Monthly Data'!CA65</f>
        <v>30</v>
      </c>
      <c r="H65" s="135">
        <f t="shared" ca="1" si="3"/>
        <v>0</v>
      </c>
      <c r="I65" s="21">
        <f t="shared" ca="1" si="10"/>
        <v>226.19000000000005</v>
      </c>
      <c r="K65">
        <f>'GS&lt;50 OLS'!$B$5</f>
        <v>-4914232.5996199297</v>
      </c>
      <c r="L65">
        <f>E65*'GS&lt;50 OLS'!$B$6</f>
        <v>-220696.57149747392</v>
      </c>
      <c r="M65">
        <f>F65*'GS&lt;50 OLS'!$B$7</f>
        <v>4228397.4606892038</v>
      </c>
      <c r="N65">
        <f>G65*'GS&lt;50 OLS'!$B$8</f>
        <v>11144234.06726604</v>
      </c>
      <c r="O65">
        <f ca="1">H65*'GS&lt;50 OLS'!$B$9</f>
        <v>0</v>
      </c>
      <c r="P65" s="52">
        <f ca="1">I65*'GS&lt;50 OLS'!$B$10</f>
        <v>1320743.966830068</v>
      </c>
      <c r="Q65" s="32">
        <f t="shared" ca="1" si="6"/>
        <v>11558446.323667906</v>
      </c>
      <c r="R65" s="33">
        <f t="shared" ca="1" si="7"/>
        <v>-797679.9752199892</v>
      </c>
      <c r="S65" s="54">
        <f t="shared" ca="1" si="8"/>
        <v>6.4557447530443568E-2</v>
      </c>
    </row>
    <row r="66" spans="1:19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Data'!J66</f>
        <v>11507575.737847038</v>
      </c>
      <c r="E66">
        <f>'Monthly Data'!BH66</f>
        <v>65</v>
      </c>
      <c r="F66">
        <f>'Monthly Data'!BG66</f>
        <v>81.599999999999994</v>
      </c>
      <c r="G66" s="44">
        <f>'Monthly Data'!CA66</f>
        <v>31</v>
      </c>
      <c r="H66" s="135">
        <f t="shared" ca="1" si="3"/>
        <v>9.2199999999999989</v>
      </c>
      <c r="I66" s="21">
        <f t="shared" ca="1" si="10"/>
        <v>36</v>
      </c>
      <c r="K66">
        <f>'GS&lt;50 OLS'!$B$5</f>
        <v>-4914232.5996199297</v>
      </c>
      <c r="L66">
        <f>E66*'GS&lt;50 OLS'!$B$6</f>
        <v>-224144.95542712195</v>
      </c>
      <c r="M66">
        <f>F66*'GS&lt;50 OLS'!$B$7</f>
        <v>4212908.8253020635</v>
      </c>
      <c r="N66">
        <f>G66*'GS&lt;50 OLS'!$B$8</f>
        <v>11515708.536174906</v>
      </c>
      <c r="O66">
        <f ca="1">H66*'GS&lt;50 OLS'!$B$9</f>
        <v>163535.41301484357</v>
      </c>
      <c r="P66" s="52">
        <f ca="1">I66*'GS&lt;50 OLS'!$B$10</f>
        <v>210207.27178868401</v>
      </c>
      <c r="Q66" s="32">
        <f t="shared" ref="Q66:Q97" ca="1" si="11">SUM(K66:P66)</f>
        <v>10963982.491233448</v>
      </c>
      <c r="R66" s="33">
        <f t="shared" ref="R66:R97" ca="1" si="12">Q66-D66</f>
        <v>-543593.24661359005</v>
      </c>
      <c r="S66" s="54">
        <f t="shared" ref="S66:S97" ca="1" si="13">ABS(R66/D66)</f>
        <v>4.7237859562877085E-2</v>
      </c>
    </row>
    <row r="67" spans="1:19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Data'!J67</f>
        <v>11015346.702855358</v>
      </c>
      <c r="E67">
        <f>'Monthly Data'!BH67</f>
        <v>66</v>
      </c>
      <c r="F67">
        <f>'Monthly Data'!BG67</f>
        <v>81.7</v>
      </c>
      <c r="G67" s="44">
        <f>'Monthly Data'!CA67</f>
        <v>30</v>
      </c>
      <c r="H67" s="135">
        <f t="shared" ca="1" si="3"/>
        <v>19.119999999999997</v>
      </c>
      <c r="I67" s="21">
        <f t="shared" ca="1" si="10"/>
        <v>1.0699999999999998</v>
      </c>
      <c r="K67">
        <f>'GS&lt;50 OLS'!$B$5</f>
        <v>-4914232.5996199297</v>
      </c>
      <c r="L67">
        <f>E67*'GS&lt;50 OLS'!$B$6</f>
        <v>-227593.33935676998</v>
      </c>
      <c r="M67">
        <f>F67*'GS&lt;50 OLS'!$B$7</f>
        <v>4218071.7037644442</v>
      </c>
      <c r="N67">
        <f>G67*'GS&lt;50 OLS'!$B$8</f>
        <v>11144234.06726604</v>
      </c>
      <c r="O67">
        <f ca="1">H67*'GS&lt;50 OLS'!$B$9</f>
        <v>339132.00616527209</v>
      </c>
      <c r="P67" s="52">
        <f ca="1">I67*'GS&lt;50 OLS'!$B$10</f>
        <v>6247.8272448303296</v>
      </c>
      <c r="Q67" s="32">
        <f t="shared" ca="1" si="11"/>
        <v>10565859.665463887</v>
      </c>
      <c r="R67" s="33">
        <f t="shared" ca="1" si="12"/>
        <v>-449487.03739147075</v>
      </c>
      <c r="S67" s="54">
        <f t="shared" ca="1" si="13"/>
        <v>4.0805527916334794E-2</v>
      </c>
    </row>
    <row r="68" spans="1:19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Data'!J68</f>
        <v>11293599.107212007</v>
      </c>
      <c r="E68">
        <f>'Monthly Data'!BH68</f>
        <v>67</v>
      </c>
      <c r="F68">
        <f>'Monthly Data'!BG68</f>
        <v>82.1</v>
      </c>
      <c r="G68" s="44">
        <f>'Monthly Data'!CA68</f>
        <v>31</v>
      </c>
      <c r="H68" s="135">
        <f t="shared" ca="1" si="3"/>
        <v>70.609999999999985</v>
      </c>
      <c r="I68" s="21">
        <f t="shared" ca="1" si="10"/>
        <v>0</v>
      </c>
      <c r="K68">
        <f>'GS&lt;50 OLS'!$B$5</f>
        <v>-4914232.5996199297</v>
      </c>
      <c r="L68">
        <f>E68*'GS&lt;50 OLS'!$B$6</f>
        <v>-231041.72328641801</v>
      </c>
      <c r="M68">
        <f>F68*'GS&lt;50 OLS'!$B$7</f>
        <v>4238723.2176139634</v>
      </c>
      <c r="N68">
        <f>G68*'GS&lt;50 OLS'!$B$8</f>
        <v>11515708.536174906</v>
      </c>
      <c r="O68">
        <f ca="1">H68*'GS&lt;50 OLS'!$B$9</f>
        <v>1252411.6608436119</v>
      </c>
      <c r="P68" s="52">
        <f ca="1">I68*'GS&lt;50 OLS'!$B$10</f>
        <v>0</v>
      </c>
      <c r="Q68" s="32">
        <f t="shared" ca="1" si="11"/>
        <v>11861569.091726134</v>
      </c>
      <c r="R68" s="33">
        <f t="shared" ca="1" si="12"/>
        <v>567969.98451412655</v>
      </c>
      <c r="S68" s="54">
        <f t="shared" ca="1" si="13"/>
        <v>5.0291318039740338E-2</v>
      </c>
    </row>
    <row r="69" spans="1:19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Data'!J69</f>
        <v>11197111.021434922</v>
      </c>
      <c r="E69">
        <f>'Monthly Data'!BH69</f>
        <v>68</v>
      </c>
      <c r="F69">
        <f>'Monthly Data'!BG69</f>
        <v>82.2</v>
      </c>
      <c r="G69" s="44">
        <f>'Monthly Data'!CA69</f>
        <v>31</v>
      </c>
      <c r="H69" s="135">
        <f t="shared" ca="1" si="3"/>
        <v>42.949999999999996</v>
      </c>
      <c r="I69" s="21">
        <f t="shared" ca="1" si="10"/>
        <v>0.13999999999999985</v>
      </c>
      <c r="K69">
        <f>'GS&lt;50 OLS'!$B$5</f>
        <v>-4914232.5996199297</v>
      </c>
      <c r="L69">
        <f>E69*'GS&lt;50 OLS'!$B$6</f>
        <v>-234490.10721606604</v>
      </c>
      <c r="M69">
        <f>F69*'GS&lt;50 OLS'!$B$7</f>
        <v>4243886.0960763441</v>
      </c>
      <c r="N69">
        <f>G69*'GS&lt;50 OLS'!$B$8</f>
        <v>11515708.536174906</v>
      </c>
      <c r="O69">
        <f ca="1">H69*'GS&lt;50 OLS'!$B$9</f>
        <v>761805.42179908149</v>
      </c>
      <c r="P69" s="52">
        <f ca="1">I69*'GS&lt;50 OLS'!$B$10</f>
        <v>817.47272362265915</v>
      </c>
      <c r="Q69" s="32">
        <f t="shared" ca="1" si="11"/>
        <v>11373494.819937959</v>
      </c>
      <c r="R69" s="33">
        <f t="shared" ca="1" si="12"/>
        <v>176383.79850303754</v>
      </c>
      <c r="S69" s="54">
        <f t="shared" ca="1" si="13"/>
        <v>1.5752616738851782E-2</v>
      </c>
    </row>
    <row r="70" spans="1:19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Data'!J70</f>
        <v>10735711.003900774</v>
      </c>
      <c r="E70">
        <f>'Monthly Data'!BH70</f>
        <v>69</v>
      </c>
      <c r="F70">
        <f>'Monthly Data'!BG70</f>
        <v>82.6</v>
      </c>
      <c r="G70" s="44">
        <f>'Monthly Data'!CA70</f>
        <v>30</v>
      </c>
      <c r="H70" s="135">
        <f t="shared" ca="1" si="3"/>
        <v>15.1</v>
      </c>
      <c r="I70" s="21">
        <f t="shared" ca="1" si="10"/>
        <v>15.219999999999999</v>
      </c>
      <c r="K70">
        <f>'GS&lt;50 OLS'!$B$5</f>
        <v>-4914232.5996199297</v>
      </c>
      <c r="L70">
        <f>E70*'GS&lt;50 OLS'!$B$6</f>
        <v>-237938.49114571407</v>
      </c>
      <c r="M70">
        <f>F70*'GS&lt;50 OLS'!$B$7</f>
        <v>4264537.6099258633</v>
      </c>
      <c r="N70">
        <f>G70*'GS&lt;50 OLS'!$B$8</f>
        <v>11144234.06726604</v>
      </c>
      <c r="O70">
        <f ca="1">H70*'GS&lt;50 OLS'!$B$9</f>
        <v>267829.14712843148</v>
      </c>
      <c r="P70" s="52">
        <f ca="1">I70*'GS&lt;50 OLS'!$B$10</f>
        <v>88870.963239549179</v>
      </c>
      <c r="Q70" s="32">
        <f t="shared" ca="1" si="11"/>
        <v>10613300.696794238</v>
      </c>
      <c r="R70" s="33">
        <f t="shared" ca="1" si="12"/>
        <v>-122410.30710653588</v>
      </c>
      <c r="S70" s="54">
        <f t="shared" ca="1" si="13"/>
        <v>1.1402161166787987E-2</v>
      </c>
    </row>
    <row r="71" spans="1:19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Data'!J71</f>
        <v>11742092.430423632</v>
      </c>
      <c r="E71">
        <f>'Monthly Data'!BH71</f>
        <v>70</v>
      </c>
      <c r="F71">
        <f>'Monthly Data'!BG71</f>
        <v>82.9</v>
      </c>
      <c r="G71" s="44">
        <f>'Monthly Data'!CA71</f>
        <v>31</v>
      </c>
      <c r="H71" s="135">
        <f t="shared" ca="1" si="3"/>
        <v>0.1</v>
      </c>
      <c r="I71" s="21">
        <f t="shared" ca="1" si="10"/>
        <v>131.9</v>
      </c>
      <c r="K71">
        <f>'GS&lt;50 OLS'!$B$5</f>
        <v>-4914232.5996199297</v>
      </c>
      <c r="L71">
        <f>E71*'GS&lt;50 OLS'!$B$6</f>
        <v>-241386.8750753621</v>
      </c>
      <c r="M71">
        <f>F71*'GS&lt;50 OLS'!$B$7</f>
        <v>4280026.2453130037</v>
      </c>
      <c r="N71">
        <f>G71*'GS&lt;50 OLS'!$B$8</f>
        <v>11515708.536174906</v>
      </c>
      <c r="O71">
        <f ca="1">H71*'GS&lt;50 OLS'!$B$9</f>
        <v>1773.7029611154403</v>
      </c>
      <c r="P71" s="52">
        <f ca="1">I71*'GS&lt;50 OLS'!$B$10</f>
        <v>770176.0874702062</v>
      </c>
      <c r="Q71" s="32">
        <f t="shared" ca="1" si="11"/>
        <v>11412065.097223939</v>
      </c>
      <c r="R71" s="33">
        <f t="shared" ca="1" si="12"/>
        <v>-330027.33319969289</v>
      </c>
      <c r="S71" s="54">
        <f t="shared" ca="1" si="13"/>
        <v>2.8106347753199055E-2</v>
      </c>
    </row>
    <row r="72" spans="1:19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Data'!J72</f>
        <v>12610592.239040805</v>
      </c>
      <c r="E72">
        <f>'Monthly Data'!BH72</f>
        <v>71</v>
      </c>
      <c r="F72">
        <f>'Monthly Data'!BG72</f>
        <v>83.6</v>
      </c>
      <c r="G72" s="44">
        <f>'Monthly Data'!CA72</f>
        <v>30</v>
      </c>
      <c r="H72" s="135">
        <f t="shared" ca="1" si="3"/>
        <v>0</v>
      </c>
      <c r="I72" s="21">
        <f t="shared" ca="1" si="10"/>
        <v>319.14</v>
      </c>
      <c r="K72">
        <f>'GS&lt;50 OLS'!$B$5</f>
        <v>-4914232.5996199297</v>
      </c>
      <c r="L72">
        <f>E72*'GS&lt;50 OLS'!$B$6</f>
        <v>-244835.25900501013</v>
      </c>
      <c r="M72">
        <f>F72*'GS&lt;50 OLS'!$B$7</f>
        <v>4316166.3945496632</v>
      </c>
      <c r="N72">
        <f>G72*'GS&lt;50 OLS'!$B$8</f>
        <v>11144234.06726604</v>
      </c>
      <c r="O72">
        <f ca="1">H72*'GS&lt;50 OLS'!$B$9</f>
        <v>0</v>
      </c>
      <c r="P72" s="52">
        <f ca="1">I72*'GS&lt;50 OLS'!$B$10</f>
        <v>1863487.4644066836</v>
      </c>
      <c r="Q72" s="32">
        <f t="shared" ca="1" si="11"/>
        <v>12164820.067597447</v>
      </c>
      <c r="R72" s="33">
        <f t="shared" ca="1" si="12"/>
        <v>-445772.17144335806</v>
      </c>
      <c r="S72" s="54">
        <f t="shared" ca="1" si="13"/>
        <v>3.5349027467822133E-2</v>
      </c>
    </row>
    <row r="73" spans="1:19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Data'!J73</f>
        <v>14063102.760264246</v>
      </c>
      <c r="E73">
        <f>'Monthly Data'!BH73</f>
        <v>72</v>
      </c>
      <c r="F73">
        <f>'Monthly Data'!BG73</f>
        <v>84.4</v>
      </c>
      <c r="G73" s="44">
        <f>'Monthly Data'!CA73</f>
        <v>31</v>
      </c>
      <c r="H73" s="135">
        <f t="shared" ca="1" si="3"/>
        <v>0</v>
      </c>
      <c r="I73" s="21">
        <f t="shared" ca="1" si="10"/>
        <v>562.53000000000009</v>
      </c>
      <c r="K73">
        <f>'GS&lt;50 OLS'!$B$5</f>
        <v>-4914232.5996199297</v>
      </c>
      <c r="L73">
        <f>E73*'GS&lt;50 OLS'!$B$6</f>
        <v>-248283.64293465816</v>
      </c>
      <c r="M73">
        <f>F73*'GS&lt;50 OLS'!$B$7</f>
        <v>4357469.4222487034</v>
      </c>
      <c r="N73">
        <f>G73*'GS&lt;50 OLS'!$B$8</f>
        <v>11515708.536174906</v>
      </c>
      <c r="O73">
        <f ca="1">H73*'GS&lt;50 OLS'!$B$9</f>
        <v>0</v>
      </c>
      <c r="P73" s="52">
        <f ca="1">I73*'GS&lt;50 OLS'!$B$10</f>
        <v>3284663.7944246787</v>
      </c>
      <c r="Q73" s="32">
        <f t="shared" ca="1" si="11"/>
        <v>13995325.5102937</v>
      </c>
      <c r="R73" s="33">
        <f t="shared" ca="1" si="12"/>
        <v>-67777.249970545992</v>
      </c>
      <c r="S73" s="54">
        <f t="shared" ca="1" si="13"/>
        <v>4.8195089750785874E-3</v>
      </c>
    </row>
    <row r="74" spans="1:19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Data'!J74</f>
        <v>15246624.868453581</v>
      </c>
      <c r="E74">
        <f>'Monthly Data'!BH74</f>
        <v>73</v>
      </c>
      <c r="F74">
        <f>'Monthly Data'!BG74</f>
        <v>84.8</v>
      </c>
      <c r="G74" s="44">
        <f>'Monthly Data'!CA74</f>
        <v>31</v>
      </c>
      <c r="H74" s="135">
        <f t="shared" ca="1" si="3"/>
        <v>0</v>
      </c>
      <c r="I74" s="21">
        <f t="shared" ca="1" si="10"/>
        <v>691.0200000000001</v>
      </c>
      <c r="K74">
        <f>'GS&lt;50 OLS'!$B$5</f>
        <v>-4914232.5996199297</v>
      </c>
      <c r="L74">
        <f>E74*'GS&lt;50 OLS'!$B$6</f>
        <v>-251732.02686430619</v>
      </c>
      <c r="M74">
        <f>F74*'GS&lt;50 OLS'!$B$7</f>
        <v>4378120.9360982226</v>
      </c>
      <c r="N74">
        <f>G74*'GS&lt;50 OLS'!$B$8</f>
        <v>11515708.536174906</v>
      </c>
      <c r="O74">
        <f ca="1">H74*'GS&lt;50 OLS'!$B$9</f>
        <v>0</v>
      </c>
      <c r="P74" s="52">
        <f ca="1">I74*'GS&lt;50 OLS'!$B$10</f>
        <v>4034928.5819837898</v>
      </c>
      <c r="Q74" s="32">
        <f t="shared" ca="1" si="11"/>
        <v>14762793.427772682</v>
      </c>
      <c r="R74" s="33">
        <f t="shared" ca="1" si="12"/>
        <v>-483831.44068089873</v>
      </c>
      <c r="S74" s="54">
        <f t="shared" ca="1" si="13"/>
        <v>3.1733675148129505E-2</v>
      </c>
    </row>
    <row r="75" spans="1:19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Data'!J75</f>
        <v>13864371.931172915</v>
      </c>
      <c r="E75">
        <f>'Monthly Data'!BH75</f>
        <v>74</v>
      </c>
      <c r="F75">
        <f>'Monthly Data'!BG75</f>
        <v>84.5</v>
      </c>
      <c r="G75" s="44">
        <f>'Monthly Data'!CA75</f>
        <v>28</v>
      </c>
      <c r="H75" s="135">
        <f t="shared" ca="1" si="3"/>
        <v>0</v>
      </c>
      <c r="I75" s="21">
        <f t="shared" ca="1" si="10"/>
        <v>589.64999999999986</v>
      </c>
      <c r="K75">
        <f>'GS&lt;50 OLS'!$B$5</f>
        <v>-4914232.5996199297</v>
      </c>
      <c r="L75">
        <f>E75*'GS&lt;50 OLS'!$B$6</f>
        <v>-255180.41079395422</v>
      </c>
      <c r="M75">
        <f>F75*'GS&lt;50 OLS'!$B$7</f>
        <v>4362632.3007110832</v>
      </c>
      <c r="N75">
        <f>G75*'GS&lt;50 OLS'!$B$8</f>
        <v>10401285.129448304</v>
      </c>
      <c r="O75">
        <f ca="1">H75*'GS&lt;50 OLS'!$B$9</f>
        <v>0</v>
      </c>
      <c r="P75" s="52">
        <f ca="1">I75*'GS&lt;50 OLS'!$B$10</f>
        <v>3443019.9391721524</v>
      </c>
      <c r="Q75" s="32">
        <f t="shared" ca="1" si="11"/>
        <v>13037524.358917655</v>
      </c>
      <c r="R75" s="33">
        <f t="shared" ca="1" si="12"/>
        <v>-826847.57225525938</v>
      </c>
      <c r="S75" s="54">
        <f t="shared" ca="1" si="13"/>
        <v>5.9638299979255439E-2</v>
      </c>
    </row>
    <row r="76" spans="1:19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Data'!J76</f>
        <v>13827739.695225695</v>
      </c>
      <c r="E76">
        <f>'Monthly Data'!BH76</f>
        <v>75</v>
      </c>
      <c r="F76">
        <f>'Monthly Data'!BG76</f>
        <v>84.4</v>
      </c>
      <c r="G76" s="44">
        <f>'Monthly Data'!CA76</f>
        <v>31</v>
      </c>
      <c r="H76" s="135">
        <f t="shared" ca="1" si="3"/>
        <v>0</v>
      </c>
      <c r="I76" s="21">
        <f t="shared" ca="1" si="10"/>
        <v>453.18999999999994</v>
      </c>
      <c r="K76">
        <f>'GS&lt;50 OLS'!$B$5</f>
        <v>-4914232.5996199297</v>
      </c>
      <c r="L76">
        <f>E76*'GS&lt;50 OLS'!$B$6</f>
        <v>-258628.79472360224</v>
      </c>
      <c r="M76">
        <f>F76*'GS&lt;50 OLS'!$B$7</f>
        <v>4357469.4222487034</v>
      </c>
      <c r="N76">
        <f>G76*'GS&lt;50 OLS'!$B$8</f>
        <v>11515708.536174906</v>
      </c>
      <c r="O76">
        <f ca="1">H76*'GS&lt;50 OLS'!$B$9</f>
        <v>0</v>
      </c>
      <c r="P76" s="52">
        <f ca="1">I76*'GS&lt;50 OLS'!$B$10</f>
        <v>2646217.5972753805</v>
      </c>
      <c r="Q76" s="32">
        <f t="shared" ca="1" si="11"/>
        <v>13346534.161355458</v>
      </c>
      <c r="R76" s="33">
        <f t="shared" ca="1" si="12"/>
        <v>-481205.53387023695</v>
      </c>
      <c r="S76" s="54">
        <f t="shared" ca="1" si="13"/>
        <v>3.4800013919583893E-2</v>
      </c>
    </row>
    <row r="77" spans="1:19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Data'!J77</f>
        <v>11913444.344052339</v>
      </c>
      <c r="E77">
        <f>'Monthly Data'!BH77</f>
        <v>76</v>
      </c>
      <c r="F77">
        <f>'Monthly Data'!BG77</f>
        <v>84.4</v>
      </c>
      <c r="G77" s="44">
        <f>'Monthly Data'!CA77</f>
        <v>30</v>
      </c>
      <c r="H77" s="135">
        <f t="shared" ca="1" si="3"/>
        <v>0</v>
      </c>
      <c r="I77" s="21">
        <f t="shared" ca="1" si="10"/>
        <v>226.19000000000005</v>
      </c>
      <c r="K77">
        <f>'GS&lt;50 OLS'!$B$5</f>
        <v>-4914232.5996199297</v>
      </c>
      <c r="L77">
        <f>E77*'GS&lt;50 OLS'!$B$6</f>
        <v>-262077.17865325027</v>
      </c>
      <c r="M77">
        <f>F77*'GS&lt;50 OLS'!$B$7</f>
        <v>4357469.4222487034</v>
      </c>
      <c r="N77">
        <f>G77*'GS&lt;50 OLS'!$B$8</f>
        <v>11144234.06726604</v>
      </c>
      <c r="O77">
        <f ca="1">H77*'GS&lt;50 OLS'!$B$9</f>
        <v>0</v>
      </c>
      <c r="P77" s="52">
        <f ca="1">I77*'GS&lt;50 OLS'!$B$10</f>
        <v>1320743.966830068</v>
      </c>
      <c r="Q77" s="32">
        <f t="shared" ca="1" si="11"/>
        <v>11646137.678071629</v>
      </c>
      <c r="R77" s="33">
        <f t="shared" ca="1" si="12"/>
        <v>-267306.66598070972</v>
      </c>
      <c r="S77" s="54">
        <f t="shared" ca="1" si="13"/>
        <v>2.2437395790929241E-2</v>
      </c>
    </row>
    <row r="78" spans="1:19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Data'!J78</f>
        <v>11122475.909394417</v>
      </c>
      <c r="E78">
        <f>'Monthly Data'!BH78</f>
        <v>77</v>
      </c>
      <c r="F78">
        <f>'Monthly Data'!BG78</f>
        <v>84.4</v>
      </c>
      <c r="G78" s="44">
        <f>'Monthly Data'!CA78</f>
        <v>31</v>
      </c>
      <c r="H78" s="135">
        <f t="shared" ca="1" si="3"/>
        <v>9.2199999999999989</v>
      </c>
      <c r="I78" s="21">
        <f t="shared" ca="1" si="10"/>
        <v>36</v>
      </c>
      <c r="K78">
        <f>'GS&lt;50 OLS'!$B$5</f>
        <v>-4914232.5996199297</v>
      </c>
      <c r="L78">
        <f>E78*'GS&lt;50 OLS'!$B$6</f>
        <v>-265525.5625828983</v>
      </c>
      <c r="M78">
        <f>F78*'GS&lt;50 OLS'!$B$7</f>
        <v>4357469.4222487034</v>
      </c>
      <c r="N78">
        <f>G78*'GS&lt;50 OLS'!$B$8</f>
        <v>11515708.536174906</v>
      </c>
      <c r="O78">
        <f ca="1">H78*'GS&lt;50 OLS'!$B$9</f>
        <v>163535.41301484357</v>
      </c>
      <c r="P78" s="52">
        <f ca="1">I78*'GS&lt;50 OLS'!$B$10</f>
        <v>210207.27178868401</v>
      </c>
      <c r="Q78" s="32">
        <f t="shared" ca="1" si="11"/>
        <v>11067162.481024312</v>
      </c>
      <c r="R78" s="33">
        <f t="shared" ca="1" si="12"/>
        <v>-55313.428370105103</v>
      </c>
      <c r="S78" s="54">
        <f t="shared" ca="1" si="13"/>
        <v>4.9731218858730473E-3</v>
      </c>
    </row>
    <row r="79" spans="1:19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Data'!J79</f>
        <v>10776256.413105214</v>
      </c>
      <c r="E79">
        <f>'Monthly Data'!BH79</f>
        <v>78</v>
      </c>
      <c r="F79">
        <f>'Monthly Data'!BG79</f>
        <v>84.4</v>
      </c>
      <c r="G79" s="44">
        <f>'Monthly Data'!CA79</f>
        <v>30</v>
      </c>
      <c r="H79" s="135">
        <f t="shared" ref="H79:H142" ca="1" si="14">H67</f>
        <v>19.119999999999997</v>
      </c>
      <c r="I79" s="21">
        <f t="shared" ref="I79:I94" ca="1" si="15">I67</f>
        <v>1.0699999999999998</v>
      </c>
      <c r="K79">
        <f>'GS&lt;50 OLS'!$B$5</f>
        <v>-4914232.5996199297</v>
      </c>
      <c r="L79">
        <f>E79*'GS&lt;50 OLS'!$B$6</f>
        <v>-268973.94651254633</v>
      </c>
      <c r="M79">
        <f>F79*'GS&lt;50 OLS'!$B$7</f>
        <v>4357469.4222487034</v>
      </c>
      <c r="N79">
        <f>G79*'GS&lt;50 OLS'!$B$8</f>
        <v>11144234.06726604</v>
      </c>
      <c r="O79">
        <f ca="1">H79*'GS&lt;50 OLS'!$B$9</f>
        <v>339132.00616527209</v>
      </c>
      <c r="P79" s="52">
        <f ca="1">I79*'GS&lt;50 OLS'!$B$10</f>
        <v>6247.8272448303296</v>
      </c>
      <c r="Q79" s="32">
        <f t="shared" ca="1" si="11"/>
        <v>10663876.77679237</v>
      </c>
      <c r="R79" s="33">
        <f t="shared" ca="1" si="12"/>
        <v>-112379.63631284423</v>
      </c>
      <c r="S79" s="54">
        <f t="shared" ca="1" si="13"/>
        <v>1.0428448619334743E-2</v>
      </c>
    </row>
    <row r="80" spans="1:19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Data'!J80</f>
        <v>11376486.747101519</v>
      </c>
      <c r="E80">
        <f>'Monthly Data'!BH80</f>
        <v>79</v>
      </c>
      <c r="F80">
        <f>'Monthly Data'!BG80</f>
        <v>83.4</v>
      </c>
      <c r="G80" s="44">
        <f>'Monthly Data'!CA80</f>
        <v>31</v>
      </c>
      <c r="H80" s="135">
        <f t="shared" ca="1" si="14"/>
        <v>70.609999999999985</v>
      </c>
      <c r="I80" s="21">
        <f t="shared" ca="1" si="15"/>
        <v>0</v>
      </c>
      <c r="K80">
        <f>'GS&lt;50 OLS'!$B$5</f>
        <v>-4914232.5996199297</v>
      </c>
      <c r="L80">
        <f>E80*'GS&lt;50 OLS'!$B$6</f>
        <v>-272422.33044219436</v>
      </c>
      <c r="M80">
        <f>F80*'GS&lt;50 OLS'!$B$7</f>
        <v>4305840.6376249036</v>
      </c>
      <c r="N80">
        <f>G80*'GS&lt;50 OLS'!$B$8</f>
        <v>11515708.536174906</v>
      </c>
      <c r="O80">
        <f ca="1">H80*'GS&lt;50 OLS'!$B$9</f>
        <v>1252411.6608436119</v>
      </c>
      <c r="P80" s="52">
        <f ca="1">I80*'GS&lt;50 OLS'!$B$10</f>
        <v>0</v>
      </c>
      <c r="Q80" s="32">
        <f t="shared" ca="1" si="11"/>
        <v>11887305.904581299</v>
      </c>
      <c r="R80" s="33">
        <f t="shared" ca="1" si="12"/>
        <v>510819.15747977979</v>
      </c>
      <c r="S80" s="54">
        <f t="shared" ca="1" si="13"/>
        <v>4.4901309941746771E-2</v>
      </c>
    </row>
    <row r="81" spans="1:19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Data'!J81</f>
        <v>11290099.830682779</v>
      </c>
      <c r="E81">
        <f>'Monthly Data'!BH81</f>
        <v>80</v>
      </c>
      <c r="F81">
        <f>'Monthly Data'!BG81</f>
        <v>82.3</v>
      </c>
      <c r="G81" s="44">
        <f>'Monthly Data'!CA81</f>
        <v>31</v>
      </c>
      <c r="H81" s="135">
        <f t="shared" ca="1" si="14"/>
        <v>42.949999999999996</v>
      </c>
      <c r="I81" s="21">
        <f t="shared" ca="1" si="15"/>
        <v>0.13999999999999985</v>
      </c>
      <c r="K81">
        <f>'GS&lt;50 OLS'!$B$5</f>
        <v>-4914232.5996199297</v>
      </c>
      <c r="L81">
        <f>E81*'GS&lt;50 OLS'!$B$6</f>
        <v>-275870.71437184239</v>
      </c>
      <c r="M81">
        <f>F81*'GS&lt;50 OLS'!$B$7</f>
        <v>4249048.9745387239</v>
      </c>
      <c r="N81">
        <f>G81*'GS&lt;50 OLS'!$B$8</f>
        <v>11515708.536174906</v>
      </c>
      <c r="O81">
        <f ca="1">H81*'GS&lt;50 OLS'!$B$9</f>
        <v>761805.42179908149</v>
      </c>
      <c r="P81" s="52">
        <f ca="1">I81*'GS&lt;50 OLS'!$B$10</f>
        <v>817.47272362265915</v>
      </c>
      <c r="Q81" s="32">
        <f t="shared" ca="1" si="11"/>
        <v>11337277.091244563</v>
      </c>
      <c r="R81" s="33">
        <f t="shared" ca="1" si="12"/>
        <v>47177.260561784729</v>
      </c>
      <c r="S81" s="54">
        <f t="shared" ca="1" si="13"/>
        <v>4.1786398056084901E-3</v>
      </c>
    </row>
    <row r="82" spans="1:19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Data'!J82</f>
        <v>10679784.992269779</v>
      </c>
      <c r="E82">
        <f>'Monthly Data'!BH82</f>
        <v>81</v>
      </c>
      <c r="F82">
        <f>'Monthly Data'!BG82</f>
        <v>81</v>
      </c>
      <c r="G82" s="44">
        <f>'Monthly Data'!CA82</f>
        <v>30</v>
      </c>
      <c r="H82" s="135">
        <f t="shared" ca="1" si="14"/>
        <v>15.1</v>
      </c>
      <c r="I82" s="21">
        <f t="shared" ca="1" si="15"/>
        <v>15.219999999999999</v>
      </c>
      <c r="K82">
        <f>'GS&lt;50 OLS'!$B$5</f>
        <v>-4914232.5996199297</v>
      </c>
      <c r="L82">
        <f>E82*'GS&lt;50 OLS'!$B$6</f>
        <v>-279319.09830149042</v>
      </c>
      <c r="M82">
        <f>F82*'GS&lt;50 OLS'!$B$7</f>
        <v>4181931.5545277838</v>
      </c>
      <c r="N82">
        <f>G82*'GS&lt;50 OLS'!$B$8</f>
        <v>11144234.06726604</v>
      </c>
      <c r="O82">
        <f ca="1">H82*'GS&lt;50 OLS'!$B$9</f>
        <v>267829.14712843148</v>
      </c>
      <c r="P82" s="52">
        <f ca="1">I82*'GS&lt;50 OLS'!$B$10</f>
        <v>88870.963239549179</v>
      </c>
      <c r="Q82" s="32">
        <f t="shared" ca="1" si="11"/>
        <v>10489314.034240384</v>
      </c>
      <c r="R82" s="33">
        <f t="shared" ca="1" si="12"/>
        <v>-190470.95802939497</v>
      </c>
      <c r="S82" s="54">
        <f t="shared" ca="1" si="13"/>
        <v>1.7834718411209712E-2</v>
      </c>
    </row>
    <row r="83" spans="1:19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Data'!J83</f>
        <v>11165262.355125228</v>
      </c>
      <c r="E83">
        <f>'Monthly Data'!BH83</f>
        <v>82</v>
      </c>
      <c r="F83">
        <f>'Monthly Data'!BG83</f>
        <v>80.2</v>
      </c>
      <c r="G83" s="44">
        <f>'Monthly Data'!CA83</f>
        <v>31</v>
      </c>
      <c r="H83" s="135">
        <f t="shared" ca="1" si="14"/>
        <v>0.1</v>
      </c>
      <c r="I83" s="21">
        <f t="shared" ca="1" si="15"/>
        <v>131.9</v>
      </c>
      <c r="K83">
        <f>'GS&lt;50 OLS'!$B$5</f>
        <v>-4914232.5996199297</v>
      </c>
      <c r="L83">
        <f>E83*'GS&lt;50 OLS'!$B$6</f>
        <v>-282767.48223113845</v>
      </c>
      <c r="M83">
        <f>F83*'GS&lt;50 OLS'!$B$7</f>
        <v>4140628.5268287444</v>
      </c>
      <c r="N83">
        <f>G83*'GS&lt;50 OLS'!$B$8</f>
        <v>11515708.536174906</v>
      </c>
      <c r="O83">
        <f ca="1">H83*'GS&lt;50 OLS'!$B$9</f>
        <v>1773.7029611154403</v>
      </c>
      <c r="P83" s="52">
        <f ca="1">I83*'GS&lt;50 OLS'!$B$10</f>
        <v>770176.0874702062</v>
      </c>
      <c r="Q83" s="32">
        <f t="shared" ca="1" si="11"/>
        <v>11231286.771583904</v>
      </c>
      <c r="R83" s="33">
        <f t="shared" ca="1" si="12"/>
        <v>66024.416458675638</v>
      </c>
      <c r="S83" s="54">
        <f t="shared" ca="1" si="13"/>
        <v>5.9133779716665797E-3</v>
      </c>
    </row>
    <row r="84" spans="1:19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Data'!J84</f>
        <v>11472596.148173824</v>
      </c>
      <c r="E84">
        <f>'Monthly Data'!BH84</f>
        <v>83</v>
      </c>
      <c r="F84">
        <f>'Monthly Data'!BG84</f>
        <v>79.3</v>
      </c>
      <c r="G84" s="44">
        <f>'Monthly Data'!CA84</f>
        <v>30</v>
      </c>
      <c r="H84" s="135">
        <f t="shared" ca="1" si="14"/>
        <v>0</v>
      </c>
      <c r="I84" s="21">
        <f t="shared" ca="1" si="15"/>
        <v>319.14</v>
      </c>
      <c r="K84">
        <f>'GS&lt;50 OLS'!$B$5</f>
        <v>-4914232.5996199297</v>
      </c>
      <c r="L84">
        <f>E84*'GS&lt;50 OLS'!$B$6</f>
        <v>-286215.86616078648</v>
      </c>
      <c r="M84">
        <f>F84*'GS&lt;50 OLS'!$B$7</f>
        <v>4094162.6206673239</v>
      </c>
      <c r="N84">
        <f>G84*'GS&lt;50 OLS'!$B$8</f>
        <v>11144234.06726604</v>
      </c>
      <c r="O84">
        <f ca="1">H84*'GS&lt;50 OLS'!$B$9</f>
        <v>0</v>
      </c>
      <c r="P84" s="52">
        <f ca="1">I84*'GS&lt;50 OLS'!$B$10</f>
        <v>1863487.4644066836</v>
      </c>
      <c r="Q84" s="32">
        <f t="shared" ca="1" si="11"/>
        <v>11901435.686559331</v>
      </c>
      <c r="R84" s="33">
        <f t="shared" ca="1" si="12"/>
        <v>428839.53838550672</v>
      </c>
      <c r="S84" s="54">
        <f t="shared" ca="1" si="13"/>
        <v>3.7379467807185755E-2</v>
      </c>
    </row>
    <row r="85" spans="1:19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Data'!J85</f>
        <v>12747258.634303203</v>
      </c>
      <c r="E85">
        <f>'Monthly Data'!BH85</f>
        <v>84</v>
      </c>
      <c r="F85">
        <f>'Monthly Data'!BG85</f>
        <v>79</v>
      </c>
      <c r="G85" s="44">
        <f>'Monthly Data'!CA85</f>
        <v>31</v>
      </c>
      <c r="H85" s="135">
        <f t="shared" ca="1" si="14"/>
        <v>0</v>
      </c>
      <c r="I85" s="21">
        <f t="shared" ca="1" si="15"/>
        <v>562.53000000000009</v>
      </c>
      <c r="K85">
        <f>'GS&lt;50 OLS'!$B$5</f>
        <v>-4914232.5996199297</v>
      </c>
      <c r="L85">
        <f>E85*'GS&lt;50 OLS'!$B$6</f>
        <v>-289664.25009043451</v>
      </c>
      <c r="M85">
        <f>F85*'GS&lt;50 OLS'!$B$7</f>
        <v>4078673.9852801845</v>
      </c>
      <c r="N85">
        <f>G85*'GS&lt;50 OLS'!$B$8</f>
        <v>11515708.536174906</v>
      </c>
      <c r="O85">
        <f ca="1">H85*'GS&lt;50 OLS'!$B$9</f>
        <v>0</v>
      </c>
      <c r="P85" s="52">
        <f ca="1">I85*'GS&lt;50 OLS'!$B$10</f>
        <v>3284663.7944246787</v>
      </c>
      <c r="Q85" s="32">
        <f t="shared" ca="1" si="11"/>
        <v>13675149.466169406</v>
      </c>
      <c r="R85" s="33">
        <f t="shared" ca="1" si="12"/>
        <v>927890.83186620288</v>
      </c>
      <c r="S85" s="54">
        <f t="shared" ca="1" si="13"/>
        <v>7.2791402330947039E-2</v>
      </c>
    </row>
    <row r="86" spans="1:19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Data'!J86</f>
        <v>13927164.019335618</v>
      </c>
      <c r="E86">
        <f>'Monthly Data'!BH86</f>
        <v>85</v>
      </c>
      <c r="F86">
        <f>'Monthly Data'!BG86</f>
        <v>79</v>
      </c>
      <c r="G86" s="44">
        <f>'Monthly Data'!CA86</f>
        <v>31</v>
      </c>
      <c r="H86" s="135">
        <f t="shared" ca="1" si="14"/>
        <v>0</v>
      </c>
      <c r="I86" s="21">
        <f t="shared" ca="1" si="15"/>
        <v>691.0200000000001</v>
      </c>
      <c r="K86">
        <f>'GS&lt;50 OLS'!$B$5</f>
        <v>-4914232.5996199297</v>
      </c>
      <c r="L86">
        <f>E86*'GS&lt;50 OLS'!$B$6</f>
        <v>-293112.63402008254</v>
      </c>
      <c r="M86">
        <f>F86*'GS&lt;50 OLS'!$B$7</f>
        <v>4078673.9852801845</v>
      </c>
      <c r="N86">
        <f>G86*'GS&lt;50 OLS'!$B$8</f>
        <v>11515708.536174906</v>
      </c>
      <c r="O86">
        <f ca="1">H86*'GS&lt;50 OLS'!$B$9</f>
        <v>0</v>
      </c>
      <c r="P86" s="52">
        <f ca="1">I86*'GS&lt;50 OLS'!$B$10</f>
        <v>4034928.5819837898</v>
      </c>
      <c r="Q86" s="32">
        <f t="shared" ca="1" si="11"/>
        <v>14421965.869798869</v>
      </c>
      <c r="R86" s="33">
        <f t="shared" ca="1" si="12"/>
        <v>494801.85046325065</v>
      </c>
      <c r="S86" s="54">
        <f t="shared" ca="1" si="13"/>
        <v>3.552782531865771E-2</v>
      </c>
    </row>
    <row r="87" spans="1:19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Data'!J87</f>
        <v>13143912.899094341</v>
      </c>
      <c r="E87">
        <f>'Monthly Data'!BH87</f>
        <v>86</v>
      </c>
      <c r="F87">
        <f>'Monthly Data'!BG87</f>
        <v>79.900000000000006</v>
      </c>
      <c r="G87" s="44">
        <f>'Monthly Data'!CA87</f>
        <v>29</v>
      </c>
      <c r="H87" s="135">
        <f t="shared" ca="1" si="14"/>
        <v>0</v>
      </c>
      <c r="I87" s="21">
        <f t="shared" ca="1" si="15"/>
        <v>589.64999999999986</v>
      </c>
      <c r="K87">
        <f>'GS&lt;50 OLS'!$B$5</f>
        <v>-4914232.5996199297</v>
      </c>
      <c r="L87">
        <f>E87*'GS&lt;50 OLS'!$B$6</f>
        <v>-296561.01794973057</v>
      </c>
      <c r="M87">
        <f>F87*'GS&lt;50 OLS'!$B$7</f>
        <v>4125139.8914416046</v>
      </c>
      <c r="N87">
        <f>G87*'GS&lt;50 OLS'!$B$8</f>
        <v>10772759.598357171</v>
      </c>
      <c r="O87">
        <f ca="1">H87*'GS&lt;50 OLS'!$B$9</f>
        <v>0</v>
      </c>
      <c r="P87" s="52">
        <f ca="1">I87*'GS&lt;50 OLS'!$B$10</f>
        <v>3443019.9391721524</v>
      </c>
      <c r="Q87" s="32">
        <f t="shared" ca="1" si="11"/>
        <v>13130125.811401268</v>
      </c>
      <c r="R87" s="33">
        <f t="shared" ca="1" si="12"/>
        <v>-13787.087693072855</v>
      </c>
      <c r="S87" s="54">
        <f t="shared" ca="1" si="13"/>
        <v>1.0489332818100789E-3</v>
      </c>
    </row>
    <row r="88" spans="1:19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Data'!J88</f>
        <v>13181392.511209868</v>
      </c>
      <c r="E88">
        <f>'Monthly Data'!BH88</f>
        <v>87</v>
      </c>
      <c r="F88">
        <f>'Monthly Data'!BG88</f>
        <v>80.7</v>
      </c>
      <c r="G88" s="44">
        <f>'Monthly Data'!CA88</f>
        <v>31</v>
      </c>
      <c r="H88" s="135">
        <f t="shared" ca="1" si="14"/>
        <v>0</v>
      </c>
      <c r="I88" s="21">
        <f t="shared" ca="1" si="15"/>
        <v>453.18999999999994</v>
      </c>
      <c r="K88">
        <f>'GS&lt;50 OLS'!$B$5</f>
        <v>-4914232.5996199297</v>
      </c>
      <c r="L88">
        <f>E88*'GS&lt;50 OLS'!$B$6</f>
        <v>-300009.40187937859</v>
      </c>
      <c r="M88">
        <f>F88*'GS&lt;50 OLS'!$B$7</f>
        <v>4166442.9191406444</v>
      </c>
      <c r="N88">
        <f>G88*'GS&lt;50 OLS'!$B$8</f>
        <v>11515708.536174906</v>
      </c>
      <c r="O88">
        <f ca="1">H88*'GS&lt;50 OLS'!$B$9</f>
        <v>0</v>
      </c>
      <c r="P88" s="52">
        <f ca="1">I88*'GS&lt;50 OLS'!$B$10</f>
        <v>2646217.5972753805</v>
      </c>
      <c r="Q88" s="32">
        <f t="shared" ca="1" si="11"/>
        <v>13114127.051091623</v>
      </c>
      <c r="R88" s="33">
        <f t="shared" ca="1" si="12"/>
        <v>-67265.460118245333</v>
      </c>
      <c r="S88" s="54">
        <f t="shared" ca="1" si="13"/>
        <v>5.1030617638493569E-3</v>
      </c>
    </row>
    <row r="89" spans="1:19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Data'!J89</f>
        <v>11741355.772917975</v>
      </c>
      <c r="E89">
        <f>'Monthly Data'!BH89</f>
        <v>88</v>
      </c>
      <c r="F89">
        <f>'Monthly Data'!BG89</f>
        <v>81.5</v>
      </c>
      <c r="G89" s="44">
        <f>'Monthly Data'!CA89</f>
        <v>30</v>
      </c>
      <c r="H89" s="135">
        <f t="shared" ca="1" si="14"/>
        <v>0</v>
      </c>
      <c r="I89" s="21">
        <f t="shared" ca="1" si="15"/>
        <v>226.19000000000005</v>
      </c>
      <c r="K89">
        <f>'GS&lt;50 OLS'!$B$5</f>
        <v>-4914232.5996199297</v>
      </c>
      <c r="L89">
        <f>E89*'GS&lt;50 OLS'!$B$6</f>
        <v>-303457.78580902662</v>
      </c>
      <c r="M89">
        <f>F89*'GS&lt;50 OLS'!$B$7</f>
        <v>4207745.9468396837</v>
      </c>
      <c r="N89">
        <f>G89*'GS&lt;50 OLS'!$B$8</f>
        <v>11144234.06726604</v>
      </c>
      <c r="O89">
        <f ca="1">H89*'GS&lt;50 OLS'!$B$9</f>
        <v>0</v>
      </c>
      <c r="P89" s="52">
        <f ca="1">I89*'GS&lt;50 OLS'!$B$10</f>
        <v>1320743.966830068</v>
      </c>
      <c r="Q89" s="32">
        <f t="shared" ca="1" si="11"/>
        <v>11455033.595506834</v>
      </c>
      <c r="R89" s="33">
        <f t="shared" ca="1" si="12"/>
        <v>-286322.17741114087</v>
      </c>
      <c r="S89" s="54">
        <f t="shared" ca="1" si="13"/>
        <v>2.4385784993548813E-2</v>
      </c>
    </row>
    <row r="90" spans="1:19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Data'!J90</f>
        <v>11120370.95655865</v>
      </c>
      <c r="E90">
        <f>'Monthly Data'!BH90</f>
        <v>89</v>
      </c>
      <c r="F90">
        <f>'Monthly Data'!BG90</f>
        <v>81.400000000000006</v>
      </c>
      <c r="G90" s="44">
        <f>'Monthly Data'!CA90</f>
        <v>31</v>
      </c>
      <c r="H90" s="135">
        <f t="shared" ca="1" si="14"/>
        <v>9.2199999999999989</v>
      </c>
      <c r="I90" s="21">
        <f t="shared" ca="1" si="15"/>
        <v>36</v>
      </c>
      <c r="K90">
        <f>'GS&lt;50 OLS'!$B$5</f>
        <v>-4914232.5996199297</v>
      </c>
      <c r="L90">
        <f>E90*'GS&lt;50 OLS'!$B$6</f>
        <v>-306906.16973867465</v>
      </c>
      <c r="M90">
        <f>F90*'GS&lt;50 OLS'!$B$7</f>
        <v>4202583.0683773039</v>
      </c>
      <c r="N90">
        <f>G90*'GS&lt;50 OLS'!$B$8</f>
        <v>11515708.536174906</v>
      </c>
      <c r="O90">
        <f ca="1">H90*'GS&lt;50 OLS'!$B$9</f>
        <v>163535.41301484357</v>
      </c>
      <c r="P90" s="52">
        <f ca="1">I90*'GS&lt;50 OLS'!$B$10</f>
        <v>210207.27178868401</v>
      </c>
      <c r="Q90" s="32">
        <f t="shared" ca="1" si="11"/>
        <v>10870895.519997135</v>
      </c>
      <c r="R90" s="33">
        <f t="shared" ca="1" si="12"/>
        <v>-249475.43656151555</v>
      </c>
      <c r="S90" s="54">
        <f t="shared" ca="1" si="13"/>
        <v>2.2434093029457636E-2</v>
      </c>
    </row>
    <row r="91" spans="1:19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Data'!J91</f>
        <v>10889027.461444192</v>
      </c>
      <c r="E91">
        <f>'Monthly Data'!BH91</f>
        <v>90</v>
      </c>
      <c r="F91">
        <f>'Monthly Data'!BG91</f>
        <v>81.3</v>
      </c>
      <c r="G91" s="44">
        <f>'Monthly Data'!CA91</f>
        <v>30</v>
      </c>
      <c r="H91" s="135">
        <f t="shared" ca="1" si="14"/>
        <v>19.119999999999997</v>
      </c>
      <c r="I91" s="21">
        <f t="shared" ca="1" si="15"/>
        <v>1.0699999999999998</v>
      </c>
      <c r="K91">
        <f>'GS&lt;50 OLS'!$B$5</f>
        <v>-4914232.5996199297</v>
      </c>
      <c r="L91">
        <f>E91*'GS&lt;50 OLS'!$B$6</f>
        <v>-310354.55366832268</v>
      </c>
      <c r="M91">
        <f>F91*'GS&lt;50 OLS'!$B$7</f>
        <v>4197420.1899149241</v>
      </c>
      <c r="N91">
        <f>G91*'GS&lt;50 OLS'!$B$8</f>
        <v>11144234.06726604</v>
      </c>
      <c r="O91">
        <f ca="1">H91*'GS&lt;50 OLS'!$B$9</f>
        <v>339132.00616527209</v>
      </c>
      <c r="P91" s="52">
        <f ca="1">I91*'GS&lt;50 OLS'!$B$10</f>
        <v>6247.8272448303296</v>
      </c>
      <c r="Q91" s="32">
        <f t="shared" ca="1" si="11"/>
        <v>10462446.937302813</v>
      </c>
      <c r="R91" s="33">
        <f t="shared" ca="1" si="12"/>
        <v>-426580.5241413787</v>
      </c>
      <c r="S91" s="54">
        <f t="shared" ca="1" si="13"/>
        <v>3.9175263874741129E-2</v>
      </c>
    </row>
    <row r="92" spans="1:19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Data'!J92</f>
        <v>11547593.193661731</v>
      </c>
      <c r="E92">
        <f>'Monthly Data'!BH92</f>
        <v>91</v>
      </c>
      <c r="F92">
        <f>'Monthly Data'!BG92</f>
        <v>81.8</v>
      </c>
      <c r="G92" s="44">
        <f>'Monthly Data'!CA92</f>
        <v>31</v>
      </c>
      <c r="H92" s="135">
        <f t="shared" ca="1" si="14"/>
        <v>70.609999999999985</v>
      </c>
      <c r="I92" s="21">
        <f t="shared" ca="1" si="15"/>
        <v>0</v>
      </c>
      <c r="K92">
        <f>'GS&lt;50 OLS'!$B$5</f>
        <v>-4914232.5996199297</v>
      </c>
      <c r="L92">
        <f>E92*'GS&lt;50 OLS'!$B$6</f>
        <v>-313802.93759797071</v>
      </c>
      <c r="M92">
        <f>F92*'GS&lt;50 OLS'!$B$7</f>
        <v>4223234.582226824</v>
      </c>
      <c r="N92">
        <f>G92*'GS&lt;50 OLS'!$B$8</f>
        <v>11515708.536174906</v>
      </c>
      <c r="O92">
        <f ca="1">H92*'GS&lt;50 OLS'!$B$9</f>
        <v>1252411.6608436119</v>
      </c>
      <c r="P92" s="52">
        <f ca="1">I92*'GS&lt;50 OLS'!$B$10</f>
        <v>0</v>
      </c>
      <c r="Q92" s="32">
        <f t="shared" ca="1" si="11"/>
        <v>11763319.242027443</v>
      </c>
      <c r="R92" s="33">
        <f t="shared" ca="1" si="12"/>
        <v>215726.04836571217</v>
      </c>
      <c r="S92" s="54">
        <f t="shared" ca="1" si="13"/>
        <v>1.8681472818432882E-2</v>
      </c>
    </row>
    <row r="93" spans="1:19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Data'!J93</f>
        <v>11415908.383260217</v>
      </c>
      <c r="E93">
        <f>'Monthly Data'!BH93</f>
        <v>92</v>
      </c>
      <c r="F93">
        <f>'Monthly Data'!BG93</f>
        <v>82.6</v>
      </c>
      <c r="G93" s="44">
        <f>'Monthly Data'!CA93</f>
        <v>31</v>
      </c>
      <c r="H93" s="135">
        <f t="shared" ca="1" si="14"/>
        <v>42.949999999999996</v>
      </c>
      <c r="I93" s="21">
        <f t="shared" ca="1" si="15"/>
        <v>0.13999999999999985</v>
      </c>
      <c r="K93">
        <f>'GS&lt;50 OLS'!$B$5</f>
        <v>-4914232.5996199297</v>
      </c>
      <c r="L93">
        <f>E93*'GS&lt;50 OLS'!$B$6</f>
        <v>-317251.32152761874</v>
      </c>
      <c r="M93">
        <f>F93*'GS&lt;50 OLS'!$B$7</f>
        <v>4264537.6099258633</v>
      </c>
      <c r="N93">
        <f>G93*'GS&lt;50 OLS'!$B$8</f>
        <v>11515708.536174906</v>
      </c>
      <c r="O93">
        <f ca="1">H93*'GS&lt;50 OLS'!$B$9</f>
        <v>761805.42179908149</v>
      </c>
      <c r="P93" s="52">
        <f ca="1">I93*'GS&lt;50 OLS'!$B$10</f>
        <v>817.47272362265915</v>
      </c>
      <c r="Q93" s="32">
        <f t="shared" ca="1" si="11"/>
        <v>11311385.119475925</v>
      </c>
      <c r="R93" s="33">
        <f t="shared" ca="1" si="12"/>
        <v>-104523.26378429122</v>
      </c>
      <c r="S93" s="54">
        <f t="shared" ca="1" si="13"/>
        <v>9.1559305028725974E-3</v>
      </c>
    </row>
    <row r="94" spans="1:19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Data'!J94</f>
        <v>10563643.298263041</v>
      </c>
      <c r="E94">
        <f>'Monthly Data'!BH94</f>
        <v>93</v>
      </c>
      <c r="F94">
        <f>'Monthly Data'!BG94</f>
        <v>82.9</v>
      </c>
      <c r="G94" s="44">
        <f>'Monthly Data'!CA94</f>
        <v>30</v>
      </c>
      <c r="H94" s="135">
        <f t="shared" ca="1" si="14"/>
        <v>15.1</v>
      </c>
      <c r="I94" s="21">
        <f t="shared" ca="1" si="15"/>
        <v>15.219999999999999</v>
      </c>
      <c r="K94">
        <f>'GS&lt;50 OLS'!$B$5</f>
        <v>-4914232.5996199297</v>
      </c>
      <c r="L94">
        <f>E94*'GS&lt;50 OLS'!$B$6</f>
        <v>-320699.70545726677</v>
      </c>
      <c r="M94">
        <f>F94*'GS&lt;50 OLS'!$B$7</f>
        <v>4280026.2453130037</v>
      </c>
      <c r="N94">
        <f>G94*'GS&lt;50 OLS'!$B$8</f>
        <v>11144234.06726604</v>
      </c>
      <c r="O94">
        <f ca="1">H94*'GS&lt;50 OLS'!$B$9</f>
        <v>267829.14712843148</v>
      </c>
      <c r="P94" s="52">
        <f ca="1">I94*'GS&lt;50 OLS'!$B$10</f>
        <v>88870.963239549179</v>
      </c>
      <c r="Q94" s="32">
        <f t="shared" ca="1" si="11"/>
        <v>10546028.117869828</v>
      </c>
      <c r="R94" s="33">
        <f t="shared" ca="1" si="12"/>
        <v>-17615.180393213406</v>
      </c>
      <c r="S94" s="54">
        <f t="shared" ca="1" si="13"/>
        <v>1.6675288909187075E-3</v>
      </c>
    </row>
    <row r="95" spans="1:19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Data'!J95</f>
        <v>10802369.847142525</v>
      </c>
      <c r="E95">
        <f>'Monthly Data'!BH95</f>
        <v>94</v>
      </c>
      <c r="F95">
        <f>'Monthly Data'!BG95</f>
        <v>82.9</v>
      </c>
      <c r="G95" s="44">
        <f>'Monthly Data'!CA95</f>
        <v>31</v>
      </c>
      <c r="H95" s="135">
        <f t="shared" ca="1" si="14"/>
        <v>0.1</v>
      </c>
      <c r="I95" s="21">
        <f t="shared" ref="I95:I110" ca="1" si="16">I83</f>
        <v>131.9</v>
      </c>
      <c r="K95">
        <f>'GS&lt;50 OLS'!$B$5</f>
        <v>-4914232.5996199297</v>
      </c>
      <c r="L95">
        <f>E95*'GS&lt;50 OLS'!$B$6</f>
        <v>-324148.0893869148</v>
      </c>
      <c r="M95">
        <f>F95*'GS&lt;50 OLS'!$B$7</f>
        <v>4280026.2453130037</v>
      </c>
      <c r="N95">
        <f>G95*'GS&lt;50 OLS'!$B$8</f>
        <v>11515708.536174906</v>
      </c>
      <c r="O95">
        <f ca="1">H95*'GS&lt;50 OLS'!$B$9</f>
        <v>1773.7029611154403</v>
      </c>
      <c r="P95" s="52">
        <f ca="1">I95*'GS&lt;50 OLS'!$B$10</f>
        <v>770176.0874702062</v>
      </c>
      <c r="Q95" s="32">
        <f t="shared" ca="1" si="11"/>
        <v>11329303.882912386</v>
      </c>
      <c r="R95" s="33">
        <f t="shared" ca="1" si="12"/>
        <v>526934.03576986119</v>
      </c>
      <c r="S95" s="54">
        <f t="shared" ca="1" si="13"/>
        <v>4.8779484800665969E-2</v>
      </c>
    </row>
    <row r="96" spans="1:19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Data'!J96</f>
        <v>11422200.503342638</v>
      </c>
      <c r="E96">
        <f>'Monthly Data'!BH96</f>
        <v>95</v>
      </c>
      <c r="F96">
        <f>'Monthly Data'!BG96</f>
        <v>82.6</v>
      </c>
      <c r="G96" s="44">
        <f>'Monthly Data'!CA96</f>
        <v>30</v>
      </c>
      <c r="H96" s="135">
        <f t="shared" ca="1" si="14"/>
        <v>0</v>
      </c>
      <c r="I96" s="21">
        <f t="shared" ca="1" si="16"/>
        <v>319.14</v>
      </c>
      <c r="K96">
        <f>'GS&lt;50 OLS'!$B$5</f>
        <v>-4914232.5996199297</v>
      </c>
      <c r="L96">
        <f>E96*'GS&lt;50 OLS'!$B$6</f>
        <v>-327596.47331656283</v>
      </c>
      <c r="M96">
        <f>F96*'GS&lt;50 OLS'!$B$7</f>
        <v>4264537.6099258633</v>
      </c>
      <c r="N96">
        <f>G96*'GS&lt;50 OLS'!$B$8</f>
        <v>11144234.06726604</v>
      </c>
      <c r="O96">
        <f ca="1">H96*'GS&lt;50 OLS'!$B$9</f>
        <v>0</v>
      </c>
      <c r="P96" s="52">
        <f ca="1">I96*'GS&lt;50 OLS'!$B$10</f>
        <v>1863487.4644066836</v>
      </c>
      <c r="Q96" s="32">
        <f t="shared" ca="1" si="11"/>
        <v>12030430.068662096</v>
      </c>
      <c r="R96" s="33">
        <f t="shared" ca="1" si="12"/>
        <v>608229.56531945802</v>
      </c>
      <c r="S96" s="54">
        <f t="shared" ca="1" si="13"/>
        <v>5.3249771367738057E-2</v>
      </c>
    </row>
    <row r="97" spans="1:19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Data'!J97</f>
        <v>13235179.382325474</v>
      </c>
      <c r="E97">
        <f>'Monthly Data'!BH97</f>
        <v>96</v>
      </c>
      <c r="F97">
        <f>'Monthly Data'!BG97</f>
        <v>82.1</v>
      </c>
      <c r="G97" s="44">
        <f>'Monthly Data'!CA97</f>
        <v>31</v>
      </c>
      <c r="H97" s="135">
        <f t="shared" ca="1" si="14"/>
        <v>0</v>
      </c>
      <c r="I97" s="21">
        <f t="shared" ca="1" si="16"/>
        <v>562.53000000000009</v>
      </c>
      <c r="K97">
        <f>'GS&lt;50 OLS'!$B$5</f>
        <v>-4914232.5996199297</v>
      </c>
      <c r="L97">
        <f>E97*'GS&lt;50 OLS'!$B$6</f>
        <v>-331044.85724621092</v>
      </c>
      <c r="M97">
        <f>F97*'GS&lt;50 OLS'!$B$7</f>
        <v>4238723.2176139634</v>
      </c>
      <c r="N97">
        <f>G97*'GS&lt;50 OLS'!$B$8</f>
        <v>11515708.536174906</v>
      </c>
      <c r="O97">
        <f ca="1">H97*'GS&lt;50 OLS'!$B$9</f>
        <v>0</v>
      </c>
      <c r="P97" s="52">
        <f ca="1">I97*'GS&lt;50 OLS'!$B$10</f>
        <v>3284663.7944246787</v>
      </c>
      <c r="Q97" s="32">
        <f t="shared" ca="1" si="11"/>
        <v>13793818.091347408</v>
      </c>
      <c r="R97" s="33">
        <f t="shared" ca="1" si="12"/>
        <v>558638.70902193338</v>
      </c>
      <c r="S97" s="54">
        <f t="shared" ca="1" si="13"/>
        <v>4.2208623916949004E-2</v>
      </c>
    </row>
    <row r="98" spans="1:19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Data'!J98</f>
        <v>13581892.271230409</v>
      </c>
      <c r="E98">
        <f>'Monthly Data'!BH98</f>
        <v>97</v>
      </c>
      <c r="F98">
        <f>'Monthly Data'!BG98</f>
        <v>81.900000000000006</v>
      </c>
      <c r="G98" s="44">
        <f>'Monthly Data'!CA98</f>
        <v>31</v>
      </c>
      <c r="H98" s="135">
        <f t="shared" ca="1" si="14"/>
        <v>0</v>
      </c>
      <c r="I98" s="21">
        <f t="shared" ca="1" si="16"/>
        <v>691.0200000000001</v>
      </c>
      <c r="K98">
        <f>'GS&lt;50 OLS'!$B$5</f>
        <v>-4914232.5996199297</v>
      </c>
      <c r="L98">
        <f>E98*'GS&lt;50 OLS'!$B$6</f>
        <v>-334493.24117585894</v>
      </c>
      <c r="M98">
        <f>F98*'GS&lt;50 OLS'!$B$7</f>
        <v>4228397.4606892038</v>
      </c>
      <c r="N98">
        <f>G98*'GS&lt;50 OLS'!$B$8</f>
        <v>11515708.536174906</v>
      </c>
      <c r="O98">
        <f ca="1">H98*'GS&lt;50 OLS'!$B$9</f>
        <v>0</v>
      </c>
      <c r="P98" s="52">
        <f ca="1">I98*'GS&lt;50 OLS'!$B$10</f>
        <v>4034928.5819837898</v>
      </c>
      <c r="Q98" s="32">
        <f t="shared" ref="Q98:Q121" ca="1" si="17">SUM(K98:P98)</f>
        <v>14530308.738052111</v>
      </c>
      <c r="R98" s="33">
        <f t="shared" ref="R98:R121" ca="1" si="18">Q98-D98</f>
        <v>948416.4668217022</v>
      </c>
      <c r="S98" s="54">
        <f t="shared" ref="S98:S121" ca="1" si="19">ABS(R98/D98)</f>
        <v>6.9829479418760207E-2</v>
      </c>
    </row>
    <row r="99" spans="1:19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Data'!J99</f>
        <v>12307051.355232682</v>
      </c>
      <c r="E99">
        <f>'Monthly Data'!BH99</f>
        <v>98</v>
      </c>
      <c r="F99">
        <f>'Monthly Data'!BG99</f>
        <v>81.5</v>
      </c>
      <c r="G99" s="44">
        <f>'Monthly Data'!CA99</f>
        <v>28</v>
      </c>
      <c r="H99" s="135">
        <f t="shared" ca="1" si="14"/>
        <v>0</v>
      </c>
      <c r="I99" s="21">
        <f t="shared" ca="1" si="16"/>
        <v>589.64999999999986</v>
      </c>
      <c r="K99">
        <f>'GS&lt;50 OLS'!$B$5</f>
        <v>-4914232.5996199297</v>
      </c>
      <c r="L99">
        <f>E99*'GS&lt;50 OLS'!$B$6</f>
        <v>-337941.62510550697</v>
      </c>
      <c r="M99">
        <f>F99*'GS&lt;50 OLS'!$B$7</f>
        <v>4207745.9468396837</v>
      </c>
      <c r="N99">
        <f>G99*'GS&lt;50 OLS'!$B$8</f>
        <v>10401285.129448304</v>
      </c>
      <c r="O99">
        <f ca="1">H99*'GS&lt;50 OLS'!$B$9</f>
        <v>0</v>
      </c>
      <c r="P99" s="52">
        <f ca="1">I99*'GS&lt;50 OLS'!$B$10</f>
        <v>3443019.9391721524</v>
      </c>
      <c r="Q99" s="32">
        <f t="shared" ca="1" si="17"/>
        <v>12799876.790734705</v>
      </c>
      <c r="R99" s="33">
        <f t="shared" ca="1" si="18"/>
        <v>492825.4355020225</v>
      </c>
      <c r="S99" s="54">
        <f t="shared" ca="1" si="19"/>
        <v>4.0044152029355448E-2</v>
      </c>
    </row>
    <row r="100" spans="1:19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Data'!J100</f>
        <v>12961015.875376809</v>
      </c>
      <c r="E100">
        <f>'Monthly Data'!BH100</f>
        <v>99</v>
      </c>
      <c r="F100">
        <f>'Monthly Data'!BG100</f>
        <v>80.8</v>
      </c>
      <c r="G100" s="44">
        <f>'Monthly Data'!CA100</f>
        <v>31</v>
      </c>
      <c r="H100" s="135">
        <f t="shared" ca="1" si="14"/>
        <v>0</v>
      </c>
      <c r="I100" s="21">
        <f t="shared" ca="1" si="16"/>
        <v>453.18999999999994</v>
      </c>
      <c r="K100">
        <f>'GS&lt;50 OLS'!$B$5</f>
        <v>-4914232.5996199297</v>
      </c>
      <c r="L100">
        <f>E100*'GS&lt;50 OLS'!$B$6</f>
        <v>-341390.009035155</v>
      </c>
      <c r="M100">
        <f>F100*'GS&lt;50 OLS'!$B$7</f>
        <v>4171605.7976030237</v>
      </c>
      <c r="N100">
        <f>G100*'GS&lt;50 OLS'!$B$8</f>
        <v>11515708.536174906</v>
      </c>
      <c r="O100">
        <f ca="1">H100*'GS&lt;50 OLS'!$B$9</f>
        <v>0</v>
      </c>
      <c r="P100" s="52">
        <f ca="1">I100*'GS&lt;50 OLS'!$B$10</f>
        <v>2646217.5972753805</v>
      </c>
      <c r="Q100" s="32">
        <f t="shared" ca="1" si="17"/>
        <v>13077909.322398225</v>
      </c>
      <c r="R100" s="33">
        <f t="shared" ca="1" si="18"/>
        <v>116893.44702141546</v>
      </c>
      <c r="S100" s="54">
        <f t="shared" ca="1" si="19"/>
        <v>9.0188491508206778E-3</v>
      </c>
    </row>
    <row r="101" spans="1:19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Data'!J101</f>
        <v>10999227.176268414</v>
      </c>
      <c r="E101">
        <f>'Monthly Data'!BH101</f>
        <v>100</v>
      </c>
      <c r="F101">
        <f>'Monthly Data'!BG101</f>
        <v>80.099999999999994</v>
      </c>
      <c r="G101" s="44">
        <f>'Monthly Data'!CA101</f>
        <v>30</v>
      </c>
      <c r="H101" s="135">
        <f t="shared" ca="1" si="14"/>
        <v>0</v>
      </c>
      <c r="I101" s="21">
        <f t="shared" ca="1" si="16"/>
        <v>226.19000000000005</v>
      </c>
      <c r="K101">
        <f>'GS&lt;50 OLS'!$B$5</f>
        <v>-4914232.5996199297</v>
      </c>
      <c r="L101">
        <f>E101*'GS&lt;50 OLS'!$B$6</f>
        <v>-344838.39296480303</v>
      </c>
      <c r="M101">
        <f>F101*'GS&lt;50 OLS'!$B$7</f>
        <v>4135465.6483663637</v>
      </c>
      <c r="N101">
        <f>G101*'GS&lt;50 OLS'!$B$8</f>
        <v>11144234.06726604</v>
      </c>
      <c r="O101">
        <f ca="1">H101*'GS&lt;50 OLS'!$B$9</f>
        <v>0</v>
      </c>
      <c r="P101" s="52">
        <f ca="1">I101*'GS&lt;50 OLS'!$B$10</f>
        <v>1320743.966830068</v>
      </c>
      <c r="Q101" s="32">
        <f t="shared" ca="1" si="17"/>
        <v>11341372.689877737</v>
      </c>
      <c r="R101" s="33">
        <f t="shared" ca="1" si="18"/>
        <v>342145.51360932365</v>
      </c>
      <c r="S101" s="54">
        <f t="shared" ca="1" si="19"/>
        <v>3.1106323028542045E-2</v>
      </c>
    </row>
    <row r="102" spans="1:19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Data'!J102</f>
        <v>10473184.610428929</v>
      </c>
      <c r="E102">
        <f>'Monthly Data'!BH102</f>
        <v>101</v>
      </c>
      <c r="F102">
        <f>'Monthly Data'!BG102</f>
        <v>80</v>
      </c>
      <c r="G102" s="44">
        <f>'Monthly Data'!CA102</f>
        <v>31</v>
      </c>
      <c r="H102" s="135">
        <f t="shared" ca="1" si="14"/>
        <v>9.2199999999999989</v>
      </c>
      <c r="I102" s="21">
        <f t="shared" ca="1" si="16"/>
        <v>36</v>
      </c>
      <c r="K102">
        <f>'GS&lt;50 OLS'!$B$5</f>
        <v>-4914232.5996199297</v>
      </c>
      <c r="L102">
        <f>E102*'GS&lt;50 OLS'!$B$6</f>
        <v>-348286.77689445106</v>
      </c>
      <c r="M102">
        <f>F102*'GS&lt;50 OLS'!$B$7</f>
        <v>4130302.7699039839</v>
      </c>
      <c r="N102">
        <f>G102*'GS&lt;50 OLS'!$B$8</f>
        <v>11515708.536174906</v>
      </c>
      <c r="O102">
        <f ca="1">H102*'GS&lt;50 OLS'!$B$9</f>
        <v>163535.41301484357</v>
      </c>
      <c r="P102" s="52">
        <f ca="1">I102*'GS&lt;50 OLS'!$B$10</f>
        <v>210207.27178868401</v>
      </c>
      <c r="Q102" s="32">
        <f t="shared" ca="1" si="17"/>
        <v>10757234.614368038</v>
      </c>
      <c r="R102" s="33">
        <f t="shared" ca="1" si="18"/>
        <v>284050.00393910892</v>
      </c>
      <c r="S102" s="54">
        <f t="shared" ca="1" si="19"/>
        <v>2.7121645851278051E-2</v>
      </c>
    </row>
    <row r="103" spans="1:19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Data'!J103</f>
        <v>10173483.751383949</v>
      </c>
      <c r="E103">
        <f>'Monthly Data'!BH103</f>
        <v>102</v>
      </c>
      <c r="F103">
        <f>'Monthly Data'!BG103</f>
        <v>80.8</v>
      </c>
      <c r="G103" s="44">
        <f>'Monthly Data'!CA103</f>
        <v>30</v>
      </c>
      <c r="H103" s="135">
        <f t="shared" ca="1" si="14"/>
        <v>19.119999999999997</v>
      </c>
      <c r="I103" s="21">
        <f t="shared" ca="1" si="16"/>
        <v>1.0699999999999998</v>
      </c>
      <c r="K103">
        <f>'GS&lt;50 OLS'!$B$5</f>
        <v>-4914232.5996199297</v>
      </c>
      <c r="L103">
        <f>E103*'GS&lt;50 OLS'!$B$6</f>
        <v>-351735.16082409909</v>
      </c>
      <c r="M103">
        <f>F103*'GS&lt;50 OLS'!$B$7</f>
        <v>4171605.7976030237</v>
      </c>
      <c r="N103">
        <f>G103*'GS&lt;50 OLS'!$B$8</f>
        <v>11144234.06726604</v>
      </c>
      <c r="O103">
        <f ca="1">H103*'GS&lt;50 OLS'!$B$9</f>
        <v>339132.00616527209</v>
      </c>
      <c r="P103" s="52">
        <f ca="1">I103*'GS&lt;50 OLS'!$B$10</f>
        <v>6247.8272448303296</v>
      </c>
      <c r="Q103" s="32">
        <f t="shared" ca="1" si="17"/>
        <v>10395251.937835138</v>
      </c>
      <c r="R103" s="33">
        <f t="shared" ca="1" si="18"/>
        <v>221768.18645118922</v>
      </c>
      <c r="S103" s="54">
        <f t="shared" ca="1" si="19"/>
        <v>2.1798647530254421E-2</v>
      </c>
    </row>
    <row r="104" spans="1:19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Data'!J104</f>
        <v>11023001.378199605</v>
      </c>
      <c r="E104">
        <f>'Monthly Data'!BH104</f>
        <v>103</v>
      </c>
      <c r="F104">
        <f>'Monthly Data'!BG104</f>
        <v>81.400000000000006</v>
      </c>
      <c r="G104" s="44">
        <f>'Monthly Data'!CA104</f>
        <v>31</v>
      </c>
      <c r="H104" s="135">
        <f t="shared" ca="1" si="14"/>
        <v>70.609999999999985</v>
      </c>
      <c r="I104" s="21">
        <f t="shared" ca="1" si="16"/>
        <v>0</v>
      </c>
      <c r="K104">
        <f>'GS&lt;50 OLS'!$B$5</f>
        <v>-4914232.5996199297</v>
      </c>
      <c r="L104">
        <f>E104*'GS&lt;50 OLS'!$B$6</f>
        <v>-355183.54475374712</v>
      </c>
      <c r="M104">
        <f>F104*'GS&lt;50 OLS'!$B$7</f>
        <v>4202583.0683773039</v>
      </c>
      <c r="N104">
        <f>G104*'GS&lt;50 OLS'!$B$8</f>
        <v>11515708.536174906</v>
      </c>
      <c r="O104">
        <f ca="1">H104*'GS&lt;50 OLS'!$B$9</f>
        <v>1252411.6608436119</v>
      </c>
      <c r="P104" s="52">
        <f ca="1">I104*'GS&lt;50 OLS'!$B$10</f>
        <v>0</v>
      </c>
      <c r="Q104" s="32">
        <f t="shared" ca="1" si="17"/>
        <v>11701287.121022146</v>
      </c>
      <c r="R104" s="33">
        <f t="shared" ca="1" si="18"/>
        <v>678285.74282254092</v>
      </c>
      <c r="S104" s="54">
        <f t="shared" ca="1" si="19"/>
        <v>6.1533671234406201E-2</v>
      </c>
    </row>
    <row r="105" spans="1:19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Data'!J105</f>
        <v>10716493.421818431</v>
      </c>
      <c r="E105">
        <f>'Monthly Data'!BH105</f>
        <v>104</v>
      </c>
      <c r="F105">
        <f>'Monthly Data'!BG105</f>
        <v>81.599999999999994</v>
      </c>
      <c r="G105" s="44">
        <f>'Monthly Data'!CA105</f>
        <v>31</v>
      </c>
      <c r="H105" s="135">
        <f t="shared" ca="1" si="14"/>
        <v>42.949999999999996</v>
      </c>
      <c r="I105" s="21">
        <f t="shared" ca="1" si="16"/>
        <v>0.13999999999999985</v>
      </c>
      <c r="K105">
        <f>'GS&lt;50 OLS'!$B$5</f>
        <v>-4914232.5996199297</v>
      </c>
      <c r="L105">
        <f>E105*'GS&lt;50 OLS'!$B$6</f>
        <v>-358631.92868339515</v>
      </c>
      <c r="M105">
        <f>F105*'GS&lt;50 OLS'!$B$7</f>
        <v>4212908.8253020635</v>
      </c>
      <c r="N105">
        <f>G105*'GS&lt;50 OLS'!$B$8</f>
        <v>11515708.536174906</v>
      </c>
      <c r="O105">
        <f ca="1">H105*'GS&lt;50 OLS'!$B$9</f>
        <v>761805.42179908149</v>
      </c>
      <c r="P105" s="52">
        <f ca="1">I105*'GS&lt;50 OLS'!$B$10</f>
        <v>817.47272362265915</v>
      </c>
      <c r="Q105" s="32">
        <f t="shared" ca="1" si="17"/>
        <v>11218375.727696348</v>
      </c>
      <c r="R105" s="33">
        <f t="shared" ca="1" si="18"/>
        <v>501882.30587791651</v>
      </c>
      <c r="S105" s="54">
        <f t="shared" ca="1" si="19"/>
        <v>4.6832698544479155E-2</v>
      </c>
    </row>
    <row r="106" spans="1:19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Data'!J106</f>
        <v>10417274.479420992</v>
      </c>
      <c r="E106">
        <f>'Monthly Data'!BH106</f>
        <v>105</v>
      </c>
      <c r="F106">
        <f>'Monthly Data'!BG106</f>
        <v>81.7</v>
      </c>
      <c r="G106" s="44">
        <f>'Monthly Data'!CA106</f>
        <v>30</v>
      </c>
      <c r="H106" s="135">
        <f t="shared" ca="1" si="14"/>
        <v>15.1</v>
      </c>
      <c r="I106" s="21">
        <f t="shared" ca="1" si="16"/>
        <v>15.219999999999999</v>
      </c>
      <c r="K106">
        <f>'GS&lt;50 OLS'!$B$5</f>
        <v>-4914232.5996199297</v>
      </c>
      <c r="L106">
        <f>E106*'GS&lt;50 OLS'!$B$6</f>
        <v>-362080.31261304318</v>
      </c>
      <c r="M106">
        <f>F106*'GS&lt;50 OLS'!$B$7</f>
        <v>4218071.7037644442</v>
      </c>
      <c r="N106">
        <f>G106*'GS&lt;50 OLS'!$B$8</f>
        <v>11144234.06726604</v>
      </c>
      <c r="O106">
        <f ca="1">H106*'GS&lt;50 OLS'!$B$9</f>
        <v>267829.14712843148</v>
      </c>
      <c r="P106" s="52">
        <f ca="1">I106*'GS&lt;50 OLS'!$B$10</f>
        <v>88870.963239549179</v>
      </c>
      <c r="Q106" s="32">
        <f t="shared" ca="1" si="17"/>
        <v>10442692.969165491</v>
      </c>
      <c r="R106" s="33">
        <f t="shared" ca="1" si="18"/>
        <v>25418.489744499326</v>
      </c>
      <c r="S106" s="54">
        <f t="shared" ca="1" si="19"/>
        <v>2.4400326395078459E-3</v>
      </c>
    </row>
    <row r="107" spans="1:19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Data'!J107</f>
        <v>10833898.470335308</v>
      </c>
      <c r="E107">
        <f>'Monthly Data'!BH107</f>
        <v>106</v>
      </c>
      <c r="F107">
        <f>'Monthly Data'!BG107</f>
        <v>81.900000000000006</v>
      </c>
      <c r="G107" s="44">
        <f>'Monthly Data'!CA107</f>
        <v>31</v>
      </c>
      <c r="H107" s="135">
        <f t="shared" ca="1" si="14"/>
        <v>0.1</v>
      </c>
      <c r="I107" s="21">
        <f t="shared" ca="1" si="16"/>
        <v>131.9</v>
      </c>
      <c r="K107">
        <f>'GS&lt;50 OLS'!$B$5</f>
        <v>-4914232.5996199297</v>
      </c>
      <c r="L107">
        <f>E107*'GS&lt;50 OLS'!$B$6</f>
        <v>-365528.69654269121</v>
      </c>
      <c r="M107">
        <f>F107*'GS&lt;50 OLS'!$B$7</f>
        <v>4228397.4606892038</v>
      </c>
      <c r="N107">
        <f>G107*'GS&lt;50 OLS'!$B$8</f>
        <v>11515708.536174906</v>
      </c>
      <c r="O107">
        <f ca="1">H107*'GS&lt;50 OLS'!$B$9</f>
        <v>1773.7029611154403</v>
      </c>
      <c r="P107" s="52">
        <f ca="1">I107*'GS&lt;50 OLS'!$B$10</f>
        <v>770176.0874702062</v>
      </c>
      <c r="Q107" s="32">
        <f t="shared" ca="1" si="17"/>
        <v>11236294.491132811</v>
      </c>
      <c r="R107" s="33">
        <f t="shared" ca="1" si="18"/>
        <v>402396.02079750225</v>
      </c>
      <c r="S107" s="54">
        <f t="shared" ca="1" si="19"/>
        <v>3.7142310489554374E-2</v>
      </c>
    </row>
    <row r="108" spans="1:19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Data'!J108</f>
        <v>12056944.355761517</v>
      </c>
      <c r="E108">
        <f>'Monthly Data'!BH108</f>
        <v>107</v>
      </c>
      <c r="F108">
        <f>'Monthly Data'!BG108</f>
        <v>82.1</v>
      </c>
      <c r="G108" s="44">
        <f>'Monthly Data'!CA108</f>
        <v>30</v>
      </c>
      <c r="H108" s="135">
        <f t="shared" ca="1" si="14"/>
        <v>0</v>
      </c>
      <c r="I108" s="21">
        <f t="shared" ca="1" si="16"/>
        <v>319.14</v>
      </c>
      <c r="K108">
        <f>'GS&lt;50 OLS'!$B$5</f>
        <v>-4914232.5996199297</v>
      </c>
      <c r="L108">
        <f>E108*'GS&lt;50 OLS'!$B$6</f>
        <v>-368977.08047233924</v>
      </c>
      <c r="M108">
        <f>F108*'GS&lt;50 OLS'!$B$7</f>
        <v>4238723.2176139634</v>
      </c>
      <c r="N108">
        <f>G108*'GS&lt;50 OLS'!$B$8</f>
        <v>11144234.06726604</v>
      </c>
      <c r="O108">
        <f ca="1">H108*'GS&lt;50 OLS'!$B$9</f>
        <v>0</v>
      </c>
      <c r="P108" s="52">
        <f ca="1">I108*'GS&lt;50 OLS'!$B$10</f>
        <v>1863487.4644066836</v>
      </c>
      <c r="Q108" s="32">
        <f t="shared" ca="1" si="17"/>
        <v>11963235.069194417</v>
      </c>
      <c r="R108" s="33">
        <f t="shared" ca="1" si="18"/>
        <v>-93709.286567099392</v>
      </c>
      <c r="S108" s="54">
        <f t="shared" ca="1" si="19"/>
        <v>7.7722251842623448E-3</v>
      </c>
    </row>
    <row r="109" spans="1:19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Data'!J109</f>
        <v>14233501.119661603</v>
      </c>
      <c r="E109">
        <f>'Monthly Data'!BH109</f>
        <v>108</v>
      </c>
      <c r="F109">
        <f>'Monthly Data'!BG109</f>
        <v>81.400000000000006</v>
      </c>
      <c r="G109" s="44">
        <f>'Monthly Data'!CA109</f>
        <v>31</v>
      </c>
      <c r="H109" s="135">
        <f t="shared" ca="1" si="14"/>
        <v>0</v>
      </c>
      <c r="I109" s="21">
        <f t="shared" ca="1" si="16"/>
        <v>562.53000000000009</v>
      </c>
      <c r="K109">
        <f>'GS&lt;50 OLS'!$B$5</f>
        <v>-4914232.5996199297</v>
      </c>
      <c r="L109">
        <f>E109*'GS&lt;50 OLS'!$B$6</f>
        <v>-372425.46440198726</v>
      </c>
      <c r="M109">
        <f>F109*'GS&lt;50 OLS'!$B$7</f>
        <v>4202583.0683773039</v>
      </c>
      <c r="N109">
        <f>G109*'GS&lt;50 OLS'!$B$8</f>
        <v>11515708.536174906</v>
      </c>
      <c r="O109">
        <f ca="1">H109*'GS&lt;50 OLS'!$B$9</f>
        <v>0</v>
      </c>
      <c r="P109" s="52">
        <f ca="1">I109*'GS&lt;50 OLS'!$B$10</f>
        <v>3284663.7944246787</v>
      </c>
      <c r="Q109" s="32">
        <f t="shared" ca="1" si="17"/>
        <v>13716297.334954973</v>
      </c>
      <c r="R109" s="33">
        <f t="shared" ca="1" si="18"/>
        <v>-517203.78470662981</v>
      </c>
      <c r="S109" s="54">
        <f t="shared" ca="1" si="19"/>
        <v>3.6337074087287258E-2</v>
      </c>
    </row>
    <row r="110" spans="1:19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Data'!J110</f>
        <v>14914390.525133755</v>
      </c>
      <c r="E110">
        <f>'Monthly Data'!BH110</f>
        <v>109</v>
      </c>
      <c r="F110">
        <f>'Monthly Data'!BG110</f>
        <v>80.5</v>
      </c>
      <c r="G110" s="44">
        <f>'Monthly Data'!CA110</f>
        <v>31</v>
      </c>
      <c r="H110" s="135">
        <f t="shared" ca="1" si="14"/>
        <v>0</v>
      </c>
      <c r="I110" s="21">
        <f t="shared" ca="1" si="16"/>
        <v>691.0200000000001</v>
      </c>
      <c r="K110">
        <f>'GS&lt;50 OLS'!$B$5</f>
        <v>-4914232.5996199297</v>
      </c>
      <c r="L110">
        <f>E110*'GS&lt;50 OLS'!$B$6</f>
        <v>-375873.84833163529</v>
      </c>
      <c r="M110">
        <f>F110*'GS&lt;50 OLS'!$B$7</f>
        <v>4156117.1622158838</v>
      </c>
      <c r="N110">
        <f>G110*'GS&lt;50 OLS'!$B$8</f>
        <v>11515708.536174906</v>
      </c>
      <c r="O110">
        <f ca="1">H110*'GS&lt;50 OLS'!$B$9</f>
        <v>0</v>
      </c>
      <c r="P110" s="52">
        <f ca="1">I110*'GS&lt;50 OLS'!$B$10</f>
        <v>4034928.5819837898</v>
      </c>
      <c r="Q110" s="32">
        <f t="shared" ca="1" si="17"/>
        <v>14416647.832423016</v>
      </c>
      <c r="R110" s="33">
        <f t="shared" ca="1" si="18"/>
        <v>-497742.69271073863</v>
      </c>
      <c r="S110" s="54">
        <f t="shared" ca="1" si="19"/>
        <v>3.3373317660680926E-2</v>
      </c>
    </row>
    <row r="111" spans="1:19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Data'!J111</f>
        <v>12917263.882925477</v>
      </c>
      <c r="E111">
        <f>'Monthly Data'!BH111</f>
        <v>110</v>
      </c>
      <c r="F111">
        <f>'Monthly Data'!BG111</f>
        <v>79.400000000000006</v>
      </c>
      <c r="G111" s="44">
        <f>'Monthly Data'!CA111</f>
        <v>28</v>
      </c>
      <c r="H111" s="135">
        <f t="shared" ca="1" si="14"/>
        <v>0</v>
      </c>
      <c r="I111" s="21">
        <f t="shared" ref="I111:I133" ca="1" si="20">I99</f>
        <v>589.64999999999986</v>
      </c>
      <c r="K111">
        <f>'GS&lt;50 OLS'!$B$5</f>
        <v>-4914232.5996199297</v>
      </c>
      <c r="L111">
        <f>E111*'GS&lt;50 OLS'!$B$6</f>
        <v>-379322.23226128332</v>
      </c>
      <c r="M111">
        <f>F111*'GS&lt;50 OLS'!$B$7</f>
        <v>4099325.4991297047</v>
      </c>
      <c r="N111">
        <f>G111*'GS&lt;50 OLS'!$B$8</f>
        <v>10401285.129448304</v>
      </c>
      <c r="O111">
        <f ca="1">H111*'GS&lt;50 OLS'!$B$9</f>
        <v>0</v>
      </c>
      <c r="P111" s="52">
        <f ca="1">I111*'GS&lt;50 OLS'!$B$10</f>
        <v>3443019.9391721524</v>
      </c>
      <c r="Q111" s="32">
        <f t="shared" ca="1" si="17"/>
        <v>12650075.735868948</v>
      </c>
      <c r="R111" s="33">
        <f t="shared" ca="1" si="18"/>
        <v>-267188.1470565293</v>
      </c>
      <c r="S111" s="54">
        <f t="shared" ca="1" si="19"/>
        <v>2.0684577591521421E-2</v>
      </c>
    </row>
    <row r="112" spans="1:19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Data'!J112</f>
        <v>13144061.958267637</v>
      </c>
      <c r="E112">
        <f>'Monthly Data'!BH112</f>
        <v>111</v>
      </c>
      <c r="F112">
        <f>'Monthly Data'!BG112</f>
        <v>79.5</v>
      </c>
      <c r="G112" s="44">
        <f>'Monthly Data'!CA112</f>
        <v>31</v>
      </c>
      <c r="H112" s="135">
        <f t="shared" ca="1" si="14"/>
        <v>0</v>
      </c>
      <c r="I112" s="21">
        <f t="shared" ca="1" si="20"/>
        <v>453.18999999999994</v>
      </c>
      <c r="K112">
        <f>'GS&lt;50 OLS'!$B$5</f>
        <v>-4914232.5996199297</v>
      </c>
      <c r="L112">
        <f>E112*'GS&lt;50 OLS'!$B$6</f>
        <v>-382770.61619093135</v>
      </c>
      <c r="M112">
        <f>F112*'GS&lt;50 OLS'!$B$7</f>
        <v>4104488.3775920845</v>
      </c>
      <c r="N112">
        <f>G112*'GS&lt;50 OLS'!$B$8</f>
        <v>11515708.536174906</v>
      </c>
      <c r="O112">
        <f ca="1">H112*'GS&lt;50 OLS'!$B$9</f>
        <v>0</v>
      </c>
      <c r="P112" s="52">
        <f ca="1">I112*'GS&lt;50 OLS'!$B$10</f>
        <v>2646217.5972753805</v>
      </c>
      <c r="Q112" s="32">
        <f t="shared" ca="1" si="17"/>
        <v>12969411.29523151</v>
      </c>
      <c r="R112" s="33">
        <f t="shared" ca="1" si="18"/>
        <v>-174650.66303612664</v>
      </c>
      <c r="S112" s="54">
        <f t="shared" ca="1" si="19"/>
        <v>1.3287419337389162E-2</v>
      </c>
    </row>
    <row r="113" spans="1:22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Data'!J113</f>
        <v>11890893.459757309</v>
      </c>
      <c r="E113">
        <f>'Monthly Data'!BH113</f>
        <v>112</v>
      </c>
      <c r="F113">
        <f>'Monthly Data'!BG113</f>
        <v>79.400000000000006</v>
      </c>
      <c r="G113" s="44">
        <f>'Monthly Data'!CA113</f>
        <v>30</v>
      </c>
      <c r="H113" s="135">
        <f t="shared" ca="1" si="14"/>
        <v>0</v>
      </c>
      <c r="I113" s="21">
        <f t="shared" ca="1" si="20"/>
        <v>226.19000000000005</v>
      </c>
      <c r="K113">
        <f>'GS&lt;50 OLS'!$B$5</f>
        <v>-4914232.5996199297</v>
      </c>
      <c r="L113">
        <f>E113*'GS&lt;50 OLS'!$B$6</f>
        <v>-386219.00012057938</v>
      </c>
      <c r="M113">
        <f>F113*'GS&lt;50 OLS'!$B$7</f>
        <v>4099325.4991297047</v>
      </c>
      <c r="N113">
        <f>G113*'GS&lt;50 OLS'!$B$8</f>
        <v>11144234.06726604</v>
      </c>
      <c r="O113">
        <f ca="1">H113*'GS&lt;50 OLS'!$B$9</f>
        <v>0</v>
      </c>
      <c r="P113" s="52">
        <f ca="1">I113*'GS&lt;50 OLS'!$B$10</f>
        <v>1320743.966830068</v>
      </c>
      <c r="Q113" s="32">
        <f t="shared" ca="1" si="17"/>
        <v>11263851.933485303</v>
      </c>
      <c r="R113" s="33">
        <f t="shared" ca="1" si="18"/>
        <v>-627041.52627200633</v>
      </c>
      <c r="S113" s="54">
        <f t="shared" ca="1" si="19"/>
        <v>5.2732919388616246E-2</v>
      </c>
    </row>
    <row r="114" spans="1:22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Data'!J114</f>
        <v>11089724.659670757</v>
      </c>
      <c r="E114">
        <f>'Monthly Data'!BH114</f>
        <v>113</v>
      </c>
      <c r="F114">
        <f>'Monthly Data'!BG114</f>
        <v>79.8</v>
      </c>
      <c r="G114" s="44">
        <f>'Monthly Data'!CA114</f>
        <v>31</v>
      </c>
      <c r="H114" s="135">
        <f t="shared" ca="1" si="14"/>
        <v>9.2199999999999989</v>
      </c>
      <c r="I114" s="21">
        <f t="shared" ca="1" si="20"/>
        <v>36</v>
      </c>
      <c r="K114">
        <f>'GS&lt;50 OLS'!$B$5</f>
        <v>-4914232.5996199297</v>
      </c>
      <c r="L114">
        <f>E114*'GS&lt;50 OLS'!$B$6</f>
        <v>-389667.38405022741</v>
      </c>
      <c r="M114">
        <f>F114*'GS&lt;50 OLS'!$B$7</f>
        <v>4119977.0129792239</v>
      </c>
      <c r="N114">
        <f>G114*'GS&lt;50 OLS'!$B$8</f>
        <v>11515708.536174906</v>
      </c>
      <c r="O114">
        <f ca="1">H114*'GS&lt;50 OLS'!$B$9</f>
        <v>163535.41301484357</v>
      </c>
      <c r="P114" s="52">
        <f ca="1">I114*'GS&lt;50 OLS'!$B$10</f>
        <v>210207.27178868401</v>
      </c>
      <c r="Q114" s="32">
        <f t="shared" ca="1" si="17"/>
        <v>10705528.250287501</v>
      </c>
      <c r="R114" s="33">
        <f t="shared" ca="1" si="18"/>
        <v>-384196.40938325599</v>
      </c>
      <c r="S114" s="54">
        <f t="shared" ca="1" si="19"/>
        <v>3.4644359636848046E-2</v>
      </c>
    </row>
    <row r="115" spans="1:22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Data'!J115</f>
        <v>11085213.813383516</v>
      </c>
      <c r="E115">
        <f>'Monthly Data'!BH115</f>
        <v>114</v>
      </c>
      <c r="F115">
        <f>'Monthly Data'!BG115</f>
        <v>80.3</v>
      </c>
      <c r="G115" s="44">
        <f>'Monthly Data'!CA115</f>
        <v>30</v>
      </c>
      <c r="H115" s="135">
        <f t="shared" ca="1" si="14"/>
        <v>19.119999999999997</v>
      </c>
      <c r="I115" s="21">
        <f t="shared" ca="1" si="20"/>
        <v>1.0699999999999998</v>
      </c>
      <c r="K115">
        <f>'GS&lt;50 OLS'!$B$5</f>
        <v>-4914232.5996199297</v>
      </c>
      <c r="L115">
        <f>E115*'GS&lt;50 OLS'!$B$6</f>
        <v>-393115.76797987544</v>
      </c>
      <c r="M115">
        <f>F115*'GS&lt;50 OLS'!$B$7</f>
        <v>4145791.4052911238</v>
      </c>
      <c r="N115">
        <f>G115*'GS&lt;50 OLS'!$B$8</f>
        <v>11144234.06726604</v>
      </c>
      <c r="O115">
        <f ca="1">H115*'GS&lt;50 OLS'!$B$9</f>
        <v>339132.00616527209</v>
      </c>
      <c r="P115" s="52">
        <f ca="1">I115*'GS&lt;50 OLS'!$B$10</f>
        <v>6247.8272448303296</v>
      </c>
      <c r="Q115" s="32">
        <f t="shared" ca="1" si="17"/>
        <v>10328056.938367462</v>
      </c>
      <c r="R115" s="33">
        <f t="shared" ca="1" si="18"/>
        <v>-757156.87501605414</v>
      </c>
      <c r="S115" s="54">
        <f t="shared" ca="1" si="19"/>
        <v>6.8303317172097811E-2</v>
      </c>
    </row>
    <row r="116" spans="1:22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Data'!J116</f>
        <v>12004050.558280705</v>
      </c>
      <c r="E116">
        <f>'Monthly Data'!BH116</f>
        <v>115</v>
      </c>
      <c r="F116">
        <f>'Monthly Data'!BG116</f>
        <v>80.5</v>
      </c>
      <c r="G116" s="44">
        <f>'Monthly Data'!CA116</f>
        <v>31</v>
      </c>
      <c r="H116" s="135">
        <f t="shared" ca="1" si="14"/>
        <v>70.609999999999985</v>
      </c>
      <c r="I116" s="21">
        <f t="shared" ca="1" si="20"/>
        <v>0</v>
      </c>
      <c r="K116">
        <f>'GS&lt;50 OLS'!$B$5</f>
        <v>-4914232.5996199297</v>
      </c>
      <c r="L116">
        <f>E116*'GS&lt;50 OLS'!$B$6</f>
        <v>-396564.15190952347</v>
      </c>
      <c r="M116">
        <f>F116*'GS&lt;50 OLS'!$B$7</f>
        <v>4156117.1622158838</v>
      </c>
      <c r="N116">
        <f>G116*'GS&lt;50 OLS'!$B$8</f>
        <v>11515708.536174906</v>
      </c>
      <c r="O116">
        <f ca="1">H116*'GS&lt;50 OLS'!$B$9</f>
        <v>1252411.6608436119</v>
      </c>
      <c r="P116" s="52">
        <f ca="1">I116*'GS&lt;50 OLS'!$B$10</f>
        <v>0</v>
      </c>
      <c r="Q116" s="32">
        <f t="shared" ca="1" si="17"/>
        <v>11613440.60770495</v>
      </c>
      <c r="R116" s="33">
        <f t="shared" ca="1" si="18"/>
        <v>-390609.95057575405</v>
      </c>
      <c r="S116" s="54">
        <f t="shared" ca="1" si="19"/>
        <v>3.2539845502924943E-2</v>
      </c>
    </row>
    <row r="117" spans="1:22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Data'!J117</f>
        <v>11625283.08312198</v>
      </c>
      <c r="E117">
        <f>'Monthly Data'!BH117</f>
        <v>116</v>
      </c>
      <c r="F117">
        <f>'Monthly Data'!BG117</f>
        <v>80.900000000000006</v>
      </c>
      <c r="G117" s="44">
        <f>'Monthly Data'!CA117</f>
        <v>31</v>
      </c>
      <c r="H117" s="135">
        <f t="shared" ca="1" si="14"/>
        <v>42.949999999999996</v>
      </c>
      <c r="I117" s="21">
        <f t="shared" ca="1" si="20"/>
        <v>0.13999999999999985</v>
      </c>
      <c r="K117">
        <f>'GS&lt;50 OLS'!$B$5</f>
        <v>-4914232.5996199297</v>
      </c>
      <c r="L117">
        <f>E117*'GS&lt;50 OLS'!$B$6</f>
        <v>-400012.5358391715</v>
      </c>
      <c r="M117">
        <f>F117*'GS&lt;50 OLS'!$B$7</f>
        <v>4176768.6760654044</v>
      </c>
      <c r="N117">
        <f>G117*'GS&lt;50 OLS'!$B$8</f>
        <v>11515708.536174906</v>
      </c>
      <c r="O117">
        <f ca="1">H117*'GS&lt;50 OLS'!$B$9</f>
        <v>761805.42179908149</v>
      </c>
      <c r="P117" s="52">
        <f ca="1">I117*'GS&lt;50 OLS'!$B$10</f>
        <v>817.47272362265915</v>
      </c>
      <c r="Q117" s="32">
        <f t="shared" ca="1" si="17"/>
        <v>11140854.971303914</v>
      </c>
      <c r="R117" s="33">
        <f t="shared" ca="1" si="18"/>
        <v>-484428.11181806587</v>
      </c>
      <c r="S117" s="54">
        <f t="shared" ca="1" si="19"/>
        <v>4.1670220703818962E-2</v>
      </c>
    </row>
    <row r="118" spans="1:22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Data'!J118</f>
        <v>10562507.443328012</v>
      </c>
      <c r="E118">
        <f>'Monthly Data'!BH118</f>
        <v>117</v>
      </c>
      <c r="F118">
        <f>'Monthly Data'!BG118</f>
        <v>81.7</v>
      </c>
      <c r="G118" s="44">
        <f>'Monthly Data'!CA118</f>
        <v>30</v>
      </c>
      <c r="H118" s="135">
        <f t="shared" ca="1" si="14"/>
        <v>15.1</v>
      </c>
      <c r="I118" s="21">
        <f t="shared" ca="1" si="20"/>
        <v>15.219999999999999</v>
      </c>
      <c r="K118">
        <f>'GS&lt;50 OLS'!$B$5</f>
        <v>-4914232.5996199297</v>
      </c>
      <c r="L118">
        <f>E118*'GS&lt;50 OLS'!$B$6</f>
        <v>-403460.91976881953</v>
      </c>
      <c r="M118">
        <f>F118*'GS&lt;50 OLS'!$B$7</f>
        <v>4218071.7037644442</v>
      </c>
      <c r="N118">
        <f>G118*'GS&lt;50 OLS'!$B$8</f>
        <v>11144234.06726604</v>
      </c>
      <c r="O118">
        <f ca="1">H118*'GS&lt;50 OLS'!$B$9</f>
        <v>267829.14712843148</v>
      </c>
      <c r="P118" s="52">
        <f ca="1">I118*'GS&lt;50 OLS'!$B$10</f>
        <v>88870.963239549179</v>
      </c>
      <c r="Q118" s="32">
        <f t="shared" ca="1" si="17"/>
        <v>10401312.362009715</v>
      </c>
      <c r="R118" s="33">
        <f t="shared" ca="1" si="18"/>
        <v>-161195.08131829649</v>
      </c>
      <c r="S118" s="54">
        <f t="shared" ca="1" si="19"/>
        <v>1.5261062033155595E-2</v>
      </c>
    </row>
    <row r="119" spans="1:22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Data'!J119</f>
        <v>11291433.769172907</v>
      </c>
      <c r="E119">
        <f>'Monthly Data'!BH119</f>
        <v>118</v>
      </c>
      <c r="F119">
        <f>'Monthly Data'!BG119</f>
        <v>82.8</v>
      </c>
      <c r="G119" s="44">
        <f>'Monthly Data'!CA119</f>
        <v>31</v>
      </c>
      <c r="H119" s="135">
        <f t="shared" ca="1" si="14"/>
        <v>0.1</v>
      </c>
      <c r="I119" s="21">
        <f t="shared" ca="1" si="20"/>
        <v>131.9</v>
      </c>
      <c r="K119">
        <f>'GS&lt;50 OLS'!$B$5</f>
        <v>-4914232.5996199297</v>
      </c>
      <c r="L119">
        <f>E119*'GS&lt;50 OLS'!$B$6</f>
        <v>-406909.30369846756</v>
      </c>
      <c r="M119">
        <f>F119*'GS&lt;50 OLS'!$B$7</f>
        <v>4274863.3668506239</v>
      </c>
      <c r="N119">
        <f>G119*'GS&lt;50 OLS'!$B$8</f>
        <v>11515708.536174906</v>
      </c>
      <c r="O119">
        <f ca="1">H119*'GS&lt;50 OLS'!$B$9</f>
        <v>1773.7029611154403</v>
      </c>
      <c r="P119" s="52">
        <f ca="1">I119*'GS&lt;50 OLS'!$B$10</f>
        <v>770176.0874702062</v>
      </c>
      <c r="Q119" s="32">
        <f t="shared" ca="1" si="17"/>
        <v>11241379.790138453</v>
      </c>
      <c r="R119" s="33">
        <f t="shared" ca="1" si="18"/>
        <v>-50053.97903445363</v>
      </c>
      <c r="S119" s="54">
        <f t="shared" ca="1" si="19"/>
        <v>4.4329161431303395E-3</v>
      </c>
    </row>
    <row r="120" spans="1:22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Data'!J120</f>
        <v>12546515.547766916</v>
      </c>
      <c r="E120">
        <f>'Monthly Data'!BH120</f>
        <v>119</v>
      </c>
      <c r="F120">
        <f>'Monthly Data'!BG120</f>
        <v>83.6</v>
      </c>
      <c r="G120" s="44">
        <f>'Monthly Data'!CA120</f>
        <v>30</v>
      </c>
      <c r="H120" s="135">
        <f t="shared" ca="1" si="14"/>
        <v>0</v>
      </c>
      <c r="I120" s="21">
        <f t="shared" ca="1" si="20"/>
        <v>319.14</v>
      </c>
      <c r="K120">
        <f>'GS&lt;50 OLS'!$B$5</f>
        <v>-4914232.5996199297</v>
      </c>
      <c r="L120">
        <f>E120*'GS&lt;50 OLS'!$B$6</f>
        <v>-410357.68762811559</v>
      </c>
      <c r="M120">
        <f>F120*'GS&lt;50 OLS'!$B$7</f>
        <v>4316166.3945496632</v>
      </c>
      <c r="N120">
        <f>G120*'GS&lt;50 OLS'!$B$8</f>
        <v>11144234.06726604</v>
      </c>
      <c r="O120">
        <f ca="1">H120*'GS&lt;50 OLS'!$B$9</f>
        <v>0</v>
      </c>
      <c r="P120" s="52">
        <f ca="1">I120*'GS&lt;50 OLS'!$B$10</f>
        <v>1863487.4644066836</v>
      </c>
      <c r="Q120" s="32">
        <f t="shared" ca="1" si="17"/>
        <v>11999297.638974342</v>
      </c>
      <c r="R120" s="33">
        <f t="shared" ca="1" si="18"/>
        <v>-547217.90879257396</v>
      </c>
      <c r="S120" s="54">
        <f t="shared" ca="1" si="19"/>
        <v>4.3615130169744235E-2</v>
      </c>
    </row>
    <row r="121" spans="1:22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Data'!J121</f>
        <v>13604215.781168524</v>
      </c>
      <c r="E121">
        <f>'Monthly Data'!BH121</f>
        <v>120</v>
      </c>
      <c r="F121">
        <f>'Monthly Data'!BG121</f>
        <v>83.9</v>
      </c>
      <c r="G121" s="44">
        <f>'Monthly Data'!CA121</f>
        <v>31</v>
      </c>
      <c r="H121" s="135">
        <f t="shared" ca="1" si="14"/>
        <v>0</v>
      </c>
      <c r="I121" s="21">
        <f t="shared" ca="1" si="20"/>
        <v>562.53000000000009</v>
      </c>
      <c r="K121">
        <f>'GS&lt;50 OLS'!$B$5</f>
        <v>-4914232.5996199297</v>
      </c>
      <c r="L121">
        <f>E121*'GS&lt;50 OLS'!$B$6</f>
        <v>-413806.07155776361</v>
      </c>
      <c r="M121">
        <f>F121*'GS&lt;50 OLS'!$B$7</f>
        <v>4331655.0299368035</v>
      </c>
      <c r="N121">
        <f>G121*'GS&lt;50 OLS'!$B$8</f>
        <v>11515708.536174906</v>
      </c>
      <c r="O121">
        <f ca="1">H121*'GS&lt;50 OLS'!$B$9</f>
        <v>0</v>
      </c>
      <c r="P121" s="52">
        <f ca="1">I121*'GS&lt;50 OLS'!$B$10</f>
        <v>3284663.7944246787</v>
      </c>
      <c r="Q121" s="32">
        <f t="shared" ca="1" si="17"/>
        <v>13803988.689358696</v>
      </c>
      <c r="R121" s="33">
        <f t="shared" ca="1" si="18"/>
        <v>199772.90819017217</v>
      </c>
      <c r="S121" s="54">
        <f t="shared" ca="1" si="19"/>
        <v>1.4684632425979708E-2</v>
      </c>
    </row>
    <row r="122" spans="1:22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Data'!J122</f>
        <v>14902452.51620518</v>
      </c>
      <c r="E122" s="210">
        <f>'Monthly Data'!BH122</f>
        <v>121</v>
      </c>
      <c r="F122" s="210">
        <f>'Monthly Data'!BG122</f>
        <v>84.6</v>
      </c>
      <c r="G122" s="44">
        <f>'Monthly Data'!CA122</f>
        <v>31</v>
      </c>
      <c r="H122" s="135">
        <f t="shared" ca="1" si="14"/>
        <v>0</v>
      </c>
      <c r="I122" s="21">
        <f t="shared" ca="1" si="20"/>
        <v>691.0200000000001</v>
      </c>
      <c r="J122" s="210"/>
      <c r="K122" s="210">
        <f>'GS&lt;50 OLS'!$B$5</f>
        <v>-4914232.5996199297</v>
      </c>
      <c r="L122" s="210">
        <f>E122*'GS&lt;50 OLS'!$B$6</f>
        <v>-417254.45548741164</v>
      </c>
      <c r="M122" s="210">
        <f>F122*'GS&lt;50 OLS'!$B$7</f>
        <v>4367795.179173463</v>
      </c>
      <c r="N122" s="210">
        <f>G122*'GS&lt;50 OLS'!$B$8</f>
        <v>11515708.536174906</v>
      </c>
      <c r="O122" s="210">
        <f ca="1">H122*'GS&lt;50 OLS'!$B$9</f>
        <v>0</v>
      </c>
      <c r="P122" s="52">
        <f ca="1">I122*'GS&lt;50 OLS'!$B$10</f>
        <v>4034928.5819837898</v>
      </c>
      <c r="Q122" s="32">
        <f t="shared" ref="Q122:Q133" ca="1" si="21">SUM(K122:P122)</f>
        <v>14586945.242224818</v>
      </c>
      <c r="R122" s="33">
        <f t="shared" ref="R122:R133" ca="1" si="22">Q122-D122</f>
        <v>-315507.27398036234</v>
      </c>
      <c r="S122" s="54">
        <f t="shared" ref="S122:S133" ca="1" si="23">ABS(R122/D122)</f>
        <v>2.1171500035801111E-2</v>
      </c>
    </row>
    <row r="123" spans="1:22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Data'!J123</f>
        <v>13457229.776205182</v>
      </c>
      <c r="E123" s="210">
        <f>'Monthly Data'!BH123</f>
        <v>122</v>
      </c>
      <c r="F123" s="210">
        <f>'Monthly Data'!BG123</f>
        <v>85.6</v>
      </c>
      <c r="G123" s="44">
        <f>'Monthly Data'!CA123</f>
        <v>28</v>
      </c>
      <c r="H123" s="135">
        <f t="shared" ca="1" si="14"/>
        <v>0</v>
      </c>
      <c r="I123" s="21">
        <f t="shared" ca="1" si="20"/>
        <v>589.64999999999986</v>
      </c>
      <c r="J123" s="210"/>
      <c r="K123" s="210">
        <f>'GS&lt;50 OLS'!$B$5</f>
        <v>-4914232.5996199297</v>
      </c>
      <c r="L123" s="210">
        <f>E123*'GS&lt;50 OLS'!$B$6</f>
        <v>-420702.83941705967</v>
      </c>
      <c r="M123" s="210">
        <f>F123*'GS&lt;50 OLS'!$B$7</f>
        <v>4419423.9637972629</v>
      </c>
      <c r="N123" s="210">
        <f>G123*'GS&lt;50 OLS'!$B$8</f>
        <v>10401285.129448304</v>
      </c>
      <c r="O123" s="210">
        <f ca="1">H123*'GS&lt;50 OLS'!$B$9</f>
        <v>0</v>
      </c>
      <c r="P123" s="52">
        <f ca="1">I123*'GS&lt;50 OLS'!$B$10</f>
        <v>3443019.9391721524</v>
      </c>
      <c r="Q123" s="32">
        <f t="shared" ca="1" si="21"/>
        <v>12928793.593380731</v>
      </c>
      <c r="R123" s="33">
        <f t="shared" ca="1" si="22"/>
        <v>-528436.18282445148</v>
      </c>
      <c r="S123" s="54">
        <f t="shared" ca="1" si="23"/>
        <v>3.9267827897151782E-2</v>
      </c>
    </row>
    <row r="124" spans="1:22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Data'!J124</f>
        <v>13531130.656205181</v>
      </c>
      <c r="E124" s="210">
        <f>'Monthly Data'!BH124</f>
        <v>123</v>
      </c>
      <c r="F124" s="210">
        <f>'Monthly Data'!BG124</f>
        <v>86.3</v>
      </c>
      <c r="G124" s="44">
        <f>'Monthly Data'!CA124</f>
        <v>31</v>
      </c>
      <c r="H124" s="135">
        <f t="shared" ca="1" si="14"/>
        <v>0</v>
      </c>
      <c r="I124" s="21">
        <f t="shared" ca="1" si="20"/>
        <v>453.18999999999994</v>
      </c>
      <c r="J124" s="210"/>
      <c r="K124" s="210">
        <f>'GS&lt;50 OLS'!$B$5</f>
        <v>-4914232.5996199297</v>
      </c>
      <c r="L124" s="210">
        <f>E124*'GS&lt;50 OLS'!$B$6</f>
        <v>-424151.2233467077</v>
      </c>
      <c r="M124" s="210">
        <f>F124*'GS&lt;50 OLS'!$B$7</f>
        <v>4455564.1130339224</v>
      </c>
      <c r="N124" s="210">
        <f>G124*'GS&lt;50 OLS'!$B$8</f>
        <v>11515708.536174906</v>
      </c>
      <c r="O124" s="210">
        <f ca="1">H124*'GS&lt;50 OLS'!$B$9</f>
        <v>0</v>
      </c>
      <c r="P124" s="52">
        <f ca="1">I124*'GS&lt;50 OLS'!$B$10</f>
        <v>2646217.5972753805</v>
      </c>
      <c r="Q124" s="32">
        <f t="shared" ca="1" si="21"/>
        <v>13279106.423517572</v>
      </c>
      <c r="R124" s="33">
        <f t="shared" ca="1" si="22"/>
        <v>-252024.23268760927</v>
      </c>
      <c r="S124" s="54">
        <f t="shared" ca="1" si="23"/>
        <v>1.8625511724848699E-2</v>
      </c>
      <c r="U124" s="32"/>
      <c r="V124" s="55"/>
    </row>
    <row r="125" spans="1:22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Data'!J125</f>
        <v>11695258.606205182</v>
      </c>
      <c r="E125" s="210">
        <f>'Monthly Data'!BH125</f>
        <v>124</v>
      </c>
      <c r="F125" s="210">
        <f>'Monthly Data'!BG125</f>
        <v>86.6</v>
      </c>
      <c r="G125" s="44">
        <f>'Monthly Data'!CA125</f>
        <v>30</v>
      </c>
      <c r="H125" s="135">
        <f t="shared" ca="1" si="14"/>
        <v>0</v>
      </c>
      <c r="I125" s="21">
        <f t="shared" ca="1" si="20"/>
        <v>226.19000000000005</v>
      </c>
      <c r="J125" s="210"/>
      <c r="K125" s="210">
        <f>'GS&lt;50 OLS'!$B$5</f>
        <v>-4914232.5996199297</v>
      </c>
      <c r="L125" s="210">
        <f>E125*'GS&lt;50 OLS'!$B$6</f>
        <v>-427599.60727635573</v>
      </c>
      <c r="M125" s="210">
        <f>F125*'GS&lt;50 OLS'!$B$7</f>
        <v>4471052.7484210627</v>
      </c>
      <c r="N125" s="210">
        <f>G125*'GS&lt;50 OLS'!$B$8</f>
        <v>11144234.06726604</v>
      </c>
      <c r="O125" s="210">
        <f ca="1">H125*'GS&lt;50 OLS'!$B$9</f>
        <v>0</v>
      </c>
      <c r="P125" s="52">
        <f ca="1">I125*'GS&lt;50 OLS'!$B$10</f>
        <v>1320743.966830068</v>
      </c>
      <c r="Q125" s="32">
        <f t="shared" ca="1" si="21"/>
        <v>11594198.575620884</v>
      </c>
      <c r="R125" s="33">
        <f t="shared" ca="1" si="22"/>
        <v>-101060.03058429807</v>
      </c>
      <c r="S125" s="54">
        <f t="shared" ca="1" si="23"/>
        <v>8.6411112389321951E-3</v>
      </c>
      <c r="U125" s="32"/>
      <c r="V125" s="55"/>
    </row>
    <row r="126" spans="1:22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Data'!J126</f>
        <v>10867780.526205182</v>
      </c>
      <c r="E126" s="210">
        <f>'Monthly Data'!BH126</f>
        <v>125</v>
      </c>
      <c r="F126" s="210">
        <f>'Monthly Data'!BG126</f>
        <v>86.3</v>
      </c>
      <c r="G126" s="44">
        <f>'Monthly Data'!CA126</f>
        <v>31</v>
      </c>
      <c r="H126" s="135">
        <f t="shared" ca="1" si="14"/>
        <v>9.2199999999999989</v>
      </c>
      <c r="I126" s="21">
        <f t="shared" ca="1" si="20"/>
        <v>36</v>
      </c>
      <c r="J126" s="210"/>
      <c r="K126" s="210">
        <f>'GS&lt;50 OLS'!$B$5</f>
        <v>-4914232.5996199297</v>
      </c>
      <c r="L126" s="210">
        <f>E126*'GS&lt;50 OLS'!$B$6</f>
        <v>-431047.99120600376</v>
      </c>
      <c r="M126" s="210">
        <f>F126*'GS&lt;50 OLS'!$B$7</f>
        <v>4455564.1130339224</v>
      </c>
      <c r="N126" s="210">
        <f>G126*'GS&lt;50 OLS'!$B$8</f>
        <v>11515708.536174906</v>
      </c>
      <c r="O126" s="210">
        <f ca="1">H126*'GS&lt;50 OLS'!$B$9</f>
        <v>163535.41301484357</v>
      </c>
      <c r="P126" s="52">
        <f ca="1">I126*'GS&lt;50 OLS'!$B$10</f>
        <v>210207.27178868401</v>
      </c>
      <c r="Q126" s="32">
        <f t="shared" ca="1" si="21"/>
        <v>10999734.743186424</v>
      </c>
      <c r="R126" s="33">
        <f t="shared" ca="1" si="22"/>
        <v>131954.21698124148</v>
      </c>
      <c r="S126" s="54">
        <f t="shared" ca="1" si="23"/>
        <v>1.2141781540680168E-2</v>
      </c>
      <c r="U126" s="32"/>
      <c r="V126" s="55"/>
    </row>
    <row r="127" spans="1:22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Data'!J127</f>
        <v>10748249.036205182</v>
      </c>
      <c r="E127" s="210">
        <f>'Monthly Data'!BH127</f>
        <v>126</v>
      </c>
      <c r="F127" s="210">
        <f>'Monthly Data'!BG127</f>
        <v>85.4</v>
      </c>
      <c r="G127" s="44">
        <f>'Monthly Data'!CA127</f>
        <v>30</v>
      </c>
      <c r="H127" s="135">
        <f t="shared" ca="1" si="14"/>
        <v>19.119999999999997</v>
      </c>
      <c r="I127" s="21">
        <f t="shared" ca="1" si="20"/>
        <v>1.0699999999999998</v>
      </c>
      <c r="J127" s="210"/>
      <c r="K127" s="210">
        <f>'GS&lt;50 OLS'!$B$5</f>
        <v>-4914232.5996199297</v>
      </c>
      <c r="L127" s="210">
        <f>E127*'GS&lt;50 OLS'!$B$6</f>
        <v>-434496.37513565179</v>
      </c>
      <c r="M127" s="210">
        <f>F127*'GS&lt;50 OLS'!$B$7</f>
        <v>4409098.2068725033</v>
      </c>
      <c r="N127" s="210">
        <f>G127*'GS&lt;50 OLS'!$B$8</f>
        <v>11144234.06726604</v>
      </c>
      <c r="O127" s="210">
        <f ca="1">H127*'GS&lt;50 OLS'!$B$9</f>
        <v>339132.00616527209</v>
      </c>
      <c r="P127" s="52">
        <f ca="1">I127*'GS&lt;50 OLS'!$B$10</f>
        <v>6247.8272448303296</v>
      </c>
      <c r="Q127" s="32">
        <f t="shared" ca="1" si="21"/>
        <v>10549983.132793065</v>
      </c>
      <c r="R127" s="33">
        <f t="shared" ca="1" si="22"/>
        <v>-198265.90341211669</v>
      </c>
      <c r="S127" s="54">
        <f t="shared" ca="1" si="23"/>
        <v>1.8446344399377371E-2</v>
      </c>
      <c r="U127" s="32"/>
      <c r="V127" s="55"/>
    </row>
    <row r="128" spans="1:22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Data'!J128</f>
        <v>11823927.126205182</v>
      </c>
      <c r="E128" s="210">
        <f>'Monthly Data'!BH128</f>
        <v>127</v>
      </c>
      <c r="F128" s="210">
        <f>'Monthly Data'!BG128</f>
        <v>85</v>
      </c>
      <c r="G128" s="44">
        <f>'Monthly Data'!CA128</f>
        <v>31</v>
      </c>
      <c r="H128" s="135">
        <f t="shared" ca="1" si="14"/>
        <v>70.609999999999985</v>
      </c>
      <c r="I128" s="21">
        <f t="shared" ca="1" si="20"/>
        <v>0</v>
      </c>
      <c r="J128" s="210"/>
      <c r="K128" s="210">
        <f>'GS&lt;50 OLS'!$B$5</f>
        <v>-4914232.5996199297</v>
      </c>
      <c r="L128" s="210">
        <f>E128*'GS&lt;50 OLS'!$B$6</f>
        <v>-437944.75906529982</v>
      </c>
      <c r="M128" s="210">
        <f>F128*'GS&lt;50 OLS'!$B$7</f>
        <v>4388446.6930229831</v>
      </c>
      <c r="N128" s="210">
        <f>G128*'GS&lt;50 OLS'!$B$8</f>
        <v>11515708.536174906</v>
      </c>
      <c r="O128" s="210">
        <f ca="1">H128*'GS&lt;50 OLS'!$B$9</f>
        <v>1252411.6608436119</v>
      </c>
      <c r="P128" s="52">
        <f ca="1">I128*'GS&lt;50 OLS'!$B$10</f>
        <v>0</v>
      </c>
      <c r="Q128" s="32">
        <f t="shared" ca="1" si="21"/>
        <v>11804389.531356273</v>
      </c>
      <c r="R128" s="33">
        <f t="shared" ca="1" si="22"/>
        <v>-19537.594848908484</v>
      </c>
      <c r="S128" s="54">
        <f t="shared" ca="1" si="23"/>
        <v>1.6523778132569527E-3</v>
      </c>
      <c r="U128" s="32"/>
      <c r="V128" s="55"/>
    </row>
    <row r="129" spans="1:22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Data'!J129</f>
        <v>11151825.136205181</v>
      </c>
      <c r="E129" s="210">
        <f>'Monthly Data'!BH129</f>
        <v>128</v>
      </c>
      <c r="F129" s="210">
        <f>'Monthly Data'!BG129</f>
        <v>84.6</v>
      </c>
      <c r="G129" s="44">
        <f>'Monthly Data'!CA129</f>
        <v>31</v>
      </c>
      <c r="H129" s="135">
        <f t="shared" ca="1" si="14"/>
        <v>42.949999999999996</v>
      </c>
      <c r="I129" s="21">
        <f t="shared" ca="1" si="20"/>
        <v>0.13999999999999985</v>
      </c>
      <c r="J129" s="210"/>
      <c r="K129" s="210">
        <f>'GS&lt;50 OLS'!$B$5</f>
        <v>-4914232.5996199297</v>
      </c>
      <c r="L129" s="210">
        <f>E129*'GS&lt;50 OLS'!$B$6</f>
        <v>-441393.14299494785</v>
      </c>
      <c r="M129" s="210">
        <f>F129*'GS&lt;50 OLS'!$B$7</f>
        <v>4367795.179173463</v>
      </c>
      <c r="N129" s="210">
        <f>G129*'GS&lt;50 OLS'!$B$8</f>
        <v>11515708.536174906</v>
      </c>
      <c r="O129" s="210">
        <f ca="1">H129*'GS&lt;50 OLS'!$B$9</f>
        <v>761805.42179908149</v>
      </c>
      <c r="P129" s="52">
        <f ca="1">I129*'GS&lt;50 OLS'!$B$10</f>
        <v>817.47272362265915</v>
      </c>
      <c r="Q129" s="32">
        <f t="shared" ca="1" si="21"/>
        <v>11290500.867256196</v>
      </c>
      <c r="R129" s="33">
        <f t="shared" ca="1" si="22"/>
        <v>138675.73105101474</v>
      </c>
      <c r="S129" s="54">
        <f t="shared" ca="1" si="23"/>
        <v>1.2435249778154632E-2</v>
      </c>
      <c r="U129" s="32"/>
      <c r="V129" s="55"/>
    </row>
    <row r="130" spans="1:22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Data'!J130</f>
        <v>10192089.076205181</v>
      </c>
      <c r="E130" s="210">
        <f>'Monthly Data'!BH130</f>
        <v>129</v>
      </c>
      <c r="F130" s="210">
        <f>'Monthly Data'!BG130</f>
        <v>84.3</v>
      </c>
      <c r="G130" s="44">
        <f>'Monthly Data'!CA130</f>
        <v>30</v>
      </c>
      <c r="H130" s="135">
        <f t="shared" ca="1" si="14"/>
        <v>15.1</v>
      </c>
      <c r="I130" s="21">
        <f t="shared" ca="1" si="20"/>
        <v>15.219999999999999</v>
      </c>
      <c r="J130" s="210"/>
      <c r="K130" s="210">
        <f>'GS&lt;50 OLS'!$B$5</f>
        <v>-4914232.5996199297</v>
      </c>
      <c r="L130" s="210">
        <f>E130*'GS&lt;50 OLS'!$B$6</f>
        <v>-444841.52692459588</v>
      </c>
      <c r="M130" s="210">
        <f>F130*'GS&lt;50 OLS'!$B$7</f>
        <v>4352306.5437863227</v>
      </c>
      <c r="N130" s="210">
        <f>G130*'GS&lt;50 OLS'!$B$8</f>
        <v>11144234.06726604</v>
      </c>
      <c r="O130" s="210">
        <f ca="1">H130*'GS&lt;50 OLS'!$B$9</f>
        <v>267829.14712843148</v>
      </c>
      <c r="P130" s="52">
        <f ca="1">I130*'GS&lt;50 OLS'!$B$10</f>
        <v>88870.963239549179</v>
      </c>
      <c r="Q130" s="32">
        <f t="shared" ca="1" si="21"/>
        <v>10494166.594875816</v>
      </c>
      <c r="R130" s="33">
        <f t="shared" ca="1" si="22"/>
        <v>302077.5186706353</v>
      </c>
      <c r="S130" s="54">
        <f t="shared" ca="1" si="23"/>
        <v>2.9638430003116473E-2</v>
      </c>
      <c r="U130" s="32"/>
      <c r="V130" s="55"/>
    </row>
    <row r="131" spans="1:22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Data'!J131</f>
        <v>10866304.536205182</v>
      </c>
      <c r="E131" s="210">
        <f>'Monthly Data'!BH131</f>
        <v>130</v>
      </c>
      <c r="F131" s="210">
        <f>'Monthly Data'!BG131</f>
        <v>83.6</v>
      </c>
      <c r="G131" s="44">
        <f>'Monthly Data'!CA131</f>
        <v>31</v>
      </c>
      <c r="H131" s="135">
        <f t="shared" ca="1" si="14"/>
        <v>0.1</v>
      </c>
      <c r="I131" s="21">
        <f t="shared" ca="1" si="20"/>
        <v>131.9</v>
      </c>
      <c r="J131" s="210"/>
      <c r="K131" s="210">
        <f>'GS&lt;50 OLS'!$B$5</f>
        <v>-4914232.5996199297</v>
      </c>
      <c r="L131" s="210">
        <f>E131*'GS&lt;50 OLS'!$B$6</f>
        <v>-448289.91085424391</v>
      </c>
      <c r="M131" s="210">
        <f>F131*'GS&lt;50 OLS'!$B$7</f>
        <v>4316166.3945496632</v>
      </c>
      <c r="N131" s="210">
        <f>G131*'GS&lt;50 OLS'!$B$8</f>
        <v>11515708.536174906</v>
      </c>
      <c r="O131" s="210">
        <f ca="1">H131*'GS&lt;50 OLS'!$B$9</f>
        <v>1773.7029611154403</v>
      </c>
      <c r="P131" s="52">
        <f ca="1">I131*'GS&lt;50 OLS'!$B$10</f>
        <v>770176.0874702062</v>
      </c>
      <c r="Q131" s="32">
        <f t="shared" ca="1" si="21"/>
        <v>11241302.210681718</v>
      </c>
      <c r="R131" s="33">
        <f t="shared" ca="1" si="22"/>
        <v>374997.67447653599</v>
      </c>
      <c r="S131" s="54">
        <f t="shared" ca="1" si="23"/>
        <v>3.4510138495298943E-2</v>
      </c>
      <c r="U131" s="32"/>
      <c r="V131" s="55"/>
    </row>
    <row r="132" spans="1:22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Data'!J132</f>
        <v>12718171.856205182</v>
      </c>
      <c r="E132" s="210">
        <f>'Monthly Data'!BH132</f>
        <v>131</v>
      </c>
      <c r="F132" s="210">
        <f>'Monthly Data'!BG132</f>
        <v>83.5</v>
      </c>
      <c r="G132" s="44">
        <f>'Monthly Data'!CA132</f>
        <v>30</v>
      </c>
      <c r="H132" s="135">
        <f t="shared" ca="1" si="14"/>
        <v>0</v>
      </c>
      <c r="I132" s="21">
        <f t="shared" ca="1" si="20"/>
        <v>319.14</v>
      </c>
      <c r="J132" s="210"/>
      <c r="K132" s="210">
        <f>'GS&lt;50 OLS'!$B$5</f>
        <v>-4914232.5996199297</v>
      </c>
      <c r="L132" s="210">
        <f>E132*'GS&lt;50 OLS'!$B$6</f>
        <v>-451738.29478389194</v>
      </c>
      <c r="M132" s="210">
        <f>F132*'GS&lt;50 OLS'!$B$7</f>
        <v>4311003.5160872834</v>
      </c>
      <c r="N132" s="210">
        <f>G132*'GS&lt;50 OLS'!$B$8</f>
        <v>11144234.06726604</v>
      </c>
      <c r="O132" s="210">
        <f ca="1">H132*'GS&lt;50 OLS'!$B$9</f>
        <v>0</v>
      </c>
      <c r="P132" s="52">
        <f ca="1">I132*'GS&lt;50 OLS'!$B$10</f>
        <v>1863487.4644066836</v>
      </c>
      <c r="Q132" s="32">
        <f t="shared" ca="1" si="21"/>
        <v>11952754.153356185</v>
      </c>
      <c r="R132" s="33">
        <f t="shared" ca="1" si="22"/>
        <v>-765417.70284899697</v>
      </c>
      <c r="S132" s="54">
        <f t="shared" ca="1" si="23"/>
        <v>6.0182997328782795E-2</v>
      </c>
      <c r="U132" s="32"/>
      <c r="V132" s="55"/>
    </row>
    <row r="133" spans="1:22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Data'!J133</f>
        <v>13480626.096205181</v>
      </c>
      <c r="E133" s="210">
        <f>'Monthly Data'!BH133</f>
        <v>132</v>
      </c>
      <c r="F133" s="210">
        <f>'Monthly Data'!BG133</f>
        <v>84.6</v>
      </c>
      <c r="G133" s="44">
        <f>'Monthly Data'!CA133</f>
        <v>31</v>
      </c>
      <c r="H133" s="135">
        <f t="shared" ca="1" si="14"/>
        <v>0</v>
      </c>
      <c r="I133" s="21">
        <f t="shared" ca="1" si="20"/>
        <v>562.53000000000009</v>
      </c>
      <c r="J133" s="210"/>
      <c r="K133" s="210">
        <f>'GS&lt;50 OLS'!$B$5</f>
        <v>-4914232.5996199297</v>
      </c>
      <c r="L133" s="210">
        <f>E133*'GS&lt;50 OLS'!$B$6</f>
        <v>-455186.67871353996</v>
      </c>
      <c r="M133" s="210">
        <f>F133*'GS&lt;50 OLS'!$B$7</f>
        <v>4367795.179173463</v>
      </c>
      <c r="N133" s="210">
        <f>G133*'GS&lt;50 OLS'!$B$8</f>
        <v>11515708.536174906</v>
      </c>
      <c r="O133" s="210">
        <f ca="1">H133*'GS&lt;50 OLS'!$B$9</f>
        <v>0</v>
      </c>
      <c r="P133" s="52">
        <f ca="1">I133*'GS&lt;50 OLS'!$B$10</f>
        <v>3284663.7944246787</v>
      </c>
      <c r="Q133" s="32">
        <f t="shared" ca="1" si="21"/>
        <v>13798748.231439579</v>
      </c>
      <c r="R133" s="33">
        <f t="shared" ca="1" si="22"/>
        <v>318122.13523439877</v>
      </c>
      <c r="S133" s="54">
        <f t="shared" ca="1" si="23"/>
        <v>2.3598468866661223E-2</v>
      </c>
      <c r="U133" s="32"/>
      <c r="V133" s="55"/>
    </row>
    <row r="134" spans="1:22" x14ac:dyDescent="0.2">
      <c r="A134" s="64">
        <v>43831</v>
      </c>
      <c r="B134" s="22">
        <f t="shared" ref="B134:B145" si="24">MONTH(A134)</f>
        <v>1</v>
      </c>
      <c r="C134" s="22">
        <f t="shared" ref="C134:C145" si="25">YEAR(A134)</f>
        <v>2020</v>
      </c>
      <c r="E134" s="22">
        <f t="shared" ref="E134:E145" si="26">E133+1</f>
        <v>133</v>
      </c>
      <c r="F134" s="66">
        <f>Economic!I134</f>
        <v>85</v>
      </c>
      <c r="G134" s="125">
        <f t="shared" ref="G134:H145" si="27">G122</f>
        <v>31</v>
      </c>
      <c r="H134" s="136">
        <f t="shared" ca="1" si="14"/>
        <v>0</v>
      </c>
      <c r="I134" s="23">
        <f t="shared" ref="I134:I142" ca="1" si="28">I122</f>
        <v>691.0200000000001</v>
      </c>
      <c r="K134">
        <f>'GS&lt;50 OLS'!$B$5</f>
        <v>-4914232.5996199297</v>
      </c>
      <c r="L134">
        <f>E134*'GS&lt;50 OLS'!$B$6</f>
        <v>-458635.06264318799</v>
      </c>
      <c r="M134">
        <f>F134*'GS&lt;50 OLS'!$B$7</f>
        <v>4388446.6930229831</v>
      </c>
      <c r="N134">
        <f>G134*'GS&lt;50 OLS'!$B$8</f>
        <v>11515708.536174906</v>
      </c>
      <c r="O134">
        <f ca="1">H134*'GS&lt;50 OLS'!$B$9</f>
        <v>0</v>
      </c>
      <c r="P134" s="52">
        <f ca="1">I134*'GS&lt;50 OLS'!$B$10</f>
        <v>4034928.5819837898</v>
      </c>
      <c r="Q134" s="32">
        <f t="shared" ref="Q134:Q145" ca="1" si="29">SUM(K134:P134)</f>
        <v>14566216.148918562</v>
      </c>
      <c r="U134" s="32"/>
      <c r="V134" s="55"/>
    </row>
    <row r="135" spans="1:22" x14ac:dyDescent="0.2">
      <c r="A135" s="64">
        <v>43862</v>
      </c>
      <c r="B135" s="22">
        <f t="shared" si="24"/>
        <v>2</v>
      </c>
      <c r="C135" s="22">
        <f t="shared" si="25"/>
        <v>2020</v>
      </c>
      <c r="E135" s="22">
        <f t="shared" si="26"/>
        <v>134</v>
      </c>
      <c r="F135" s="66">
        <f>Economic!I135</f>
        <v>86.8626</v>
      </c>
      <c r="G135" s="125">
        <v>29</v>
      </c>
      <c r="H135" s="136">
        <f t="shared" ca="1" si="14"/>
        <v>0</v>
      </c>
      <c r="I135" s="23">
        <f t="shared" ca="1" si="28"/>
        <v>589.64999999999986</v>
      </c>
      <c r="K135">
        <f>'GS&lt;50 OLS'!$B$5</f>
        <v>-4914232.5996199297</v>
      </c>
      <c r="L135">
        <f>E135*'GS&lt;50 OLS'!$B$6</f>
        <v>-462083.44657283602</v>
      </c>
      <c r="M135">
        <f>F135*'GS&lt;50 OLS'!$B$7</f>
        <v>4484610.467263273</v>
      </c>
      <c r="N135">
        <f>G135*'GS&lt;50 OLS'!$B$8</f>
        <v>10772759.598357171</v>
      </c>
      <c r="O135">
        <f ca="1">H135*'GS&lt;50 OLS'!$B$9</f>
        <v>0</v>
      </c>
      <c r="P135" s="52">
        <f ca="1">I135*'GS&lt;50 OLS'!$B$10</f>
        <v>3443019.9391721524</v>
      </c>
      <c r="Q135" s="32">
        <f t="shared" ca="1" si="29"/>
        <v>13324073.958599832</v>
      </c>
      <c r="U135" s="32"/>
      <c r="V135" s="55"/>
    </row>
    <row r="136" spans="1:22" x14ac:dyDescent="0.2">
      <c r="A136" s="64">
        <v>43891</v>
      </c>
      <c r="B136" s="22">
        <f t="shared" si="24"/>
        <v>3</v>
      </c>
      <c r="C136" s="22">
        <f t="shared" si="25"/>
        <v>2020</v>
      </c>
      <c r="E136" s="22">
        <f t="shared" si="26"/>
        <v>135</v>
      </c>
      <c r="F136" s="66">
        <f>Economic!I136</f>
        <v>87.572924999999998</v>
      </c>
      <c r="G136" s="125">
        <f t="shared" si="27"/>
        <v>31</v>
      </c>
      <c r="H136" s="136">
        <f t="shared" ca="1" si="14"/>
        <v>0</v>
      </c>
      <c r="I136" s="23">
        <f t="shared" ca="1" si="28"/>
        <v>453.18999999999994</v>
      </c>
      <c r="K136">
        <f>'GS&lt;50 OLS'!$B$5</f>
        <v>-4914232.5996199297</v>
      </c>
      <c r="L136">
        <f>E136*'GS&lt;50 OLS'!$B$6</f>
        <v>-465531.83050248405</v>
      </c>
      <c r="M136">
        <f>F136*'GS&lt;50 OLS'!$B$7</f>
        <v>4521283.6837011734</v>
      </c>
      <c r="N136">
        <f>G136*'GS&lt;50 OLS'!$B$8</f>
        <v>11515708.536174906</v>
      </c>
      <c r="O136">
        <f ca="1">H136*'GS&lt;50 OLS'!$B$9</f>
        <v>0</v>
      </c>
      <c r="P136" s="52">
        <f ca="1">I136*'GS&lt;50 OLS'!$B$10</f>
        <v>2646217.5972753805</v>
      </c>
      <c r="Q136" s="32">
        <f t="shared" ca="1" si="29"/>
        <v>13303445.387029046</v>
      </c>
      <c r="U136" s="32"/>
      <c r="V136" s="55"/>
    </row>
    <row r="137" spans="1:22" x14ac:dyDescent="0.2">
      <c r="A137" s="64">
        <v>43922</v>
      </c>
      <c r="B137" s="22">
        <f t="shared" si="24"/>
        <v>4</v>
      </c>
      <c r="C137" s="22">
        <f t="shared" si="25"/>
        <v>2020</v>
      </c>
      <c r="E137" s="22">
        <f t="shared" si="26"/>
        <v>136</v>
      </c>
      <c r="F137" s="66">
        <f>Economic!I137</f>
        <v>87.877349999999993</v>
      </c>
      <c r="G137" s="125">
        <f t="shared" si="27"/>
        <v>30</v>
      </c>
      <c r="H137" s="136">
        <f t="shared" ca="1" si="14"/>
        <v>0</v>
      </c>
      <c r="I137" s="23">
        <f t="shared" ca="1" si="28"/>
        <v>226.19000000000005</v>
      </c>
      <c r="K137">
        <f>'GS&lt;50 OLS'!$B$5</f>
        <v>-4914232.5996199297</v>
      </c>
      <c r="L137">
        <f>E137*'GS&lt;50 OLS'!$B$6</f>
        <v>-468980.21443213208</v>
      </c>
      <c r="M137">
        <f>F137*'GS&lt;50 OLS'!$B$7</f>
        <v>4537000.7764602732</v>
      </c>
      <c r="N137">
        <f>G137*'GS&lt;50 OLS'!$B$8</f>
        <v>11144234.06726604</v>
      </c>
      <c r="O137">
        <f ca="1">H137*'GS&lt;50 OLS'!$B$9</f>
        <v>0</v>
      </c>
      <c r="P137" s="52">
        <f ca="1">I137*'GS&lt;50 OLS'!$B$10</f>
        <v>1320743.966830068</v>
      </c>
      <c r="Q137" s="32">
        <f t="shared" ca="1" si="29"/>
        <v>11618765.996504318</v>
      </c>
      <c r="U137" s="32"/>
      <c r="V137" s="56"/>
    </row>
    <row r="138" spans="1:22" x14ac:dyDescent="0.2">
      <c r="A138" s="64">
        <v>43952</v>
      </c>
      <c r="B138" s="22">
        <f t="shared" si="24"/>
        <v>5</v>
      </c>
      <c r="C138" s="22">
        <f t="shared" si="25"/>
        <v>2020</v>
      </c>
      <c r="E138" s="22">
        <f t="shared" si="26"/>
        <v>137</v>
      </c>
      <c r="F138" s="66">
        <f>Economic!I138</f>
        <v>87.572924999999998</v>
      </c>
      <c r="G138" s="125">
        <f t="shared" si="27"/>
        <v>31</v>
      </c>
      <c r="H138" s="136">
        <f t="shared" ca="1" si="14"/>
        <v>9.2199999999999989</v>
      </c>
      <c r="I138" s="23">
        <f t="shared" ca="1" si="28"/>
        <v>36</v>
      </c>
      <c r="K138">
        <f>'GS&lt;50 OLS'!$B$5</f>
        <v>-4914232.5996199297</v>
      </c>
      <c r="L138">
        <f>E138*'GS&lt;50 OLS'!$B$6</f>
        <v>-472428.59836178011</v>
      </c>
      <c r="M138">
        <f>F138*'GS&lt;50 OLS'!$B$7</f>
        <v>4521283.6837011734</v>
      </c>
      <c r="N138">
        <f>G138*'GS&lt;50 OLS'!$B$8</f>
        <v>11515708.536174906</v>
      </c>
      <c r="O138">
        <f ca="1">H138*'GS&lt;50 OLS'!$B$9</f>
        <v>163535.41301484357</v>
      </c>
      <c r="P138" s="52">
        <f ca="1">I138*'GS&lt;50 OLS'!$B$10</f>
        <v>210207.27178868401</v>
      </c>
      <c r="Q138" s="32">
        <f t="shared" ca="1" si="29"/>
        <v>11024073.706697898</v>
      </c>
      <c r="U138" s="32"/>
      <c r="V138" s="56"/>
    </row>
    <row r="139" spans="1:22" x14ac:dyDescent="0.2">
      <c r="A139" s="64">
        <v>43983</v>
      </c>
      <c r="B139" s="22">
        <f t="shared" si="24"/>
        <v>6</v>
      </c>
      <c r="C139" s="22">
        <f t="shared" si="25"/>
        <v>2020</v>
      </c>
      <c r="E139" s="22">
        <f t="shared" si="26"/>
        <v>138</v>
      </c>
      <c r="F139" s="66">
        <f>Economic!I139</f>
        <v>86.659650000000013</v>
      </c>
      <c r="G139" s="125">
        <f t="shared" si="27"/>
        <v>30</v>
      </c>
      <c r="H139" s="136">
        <f t="shared" ca="1" si="14"/>
        <v>19.119999999999997</v>
      </c>
      <c r="I139" s="23">
        <f t="shared" ca="1" si="28"/>
        <v>1.0699999999999998</v>
      </c>
      <c r="K139">
        <f>'GS&lt;50 OLS'!$B$5</f>
        <v>-4914232.5996199297</v>
      </c>
      <c r="L139">
        <f>E139*'GS&lt;50 OLS'!$B$6</f>
        <v>-475876.98229142814</v>
      </c>
      <c r="M139">
        <f>F139*'GS&lt;50 OLS'!$B$7</f>
        <v>4474132.4054238731</v>
      </c>
      <c r="N139">
        <f>G139*'GS&lt;50 OLS'!$B$8</f>
        <v>11144234.06726604</v>
      </c>
      <c r="O139">
        <f ca="1">H139*'GS&lt;50 OLS'!$B$9</f>
        <v>339132.00616527209</v>
      </c>
      <c r="P139" s="52">
        <f ca="1">I139*'GS&lt;50 OLS'!$B$10</f>
        <v>6247.8272448303296</v>
      </c>
      <c r="Q139" s="32">
        <f t="shared" ca="1" si="29"/>
        <v>10573636.724188657</v>
      </c>
      <c r="U139" s="32"/>
      <c r="V139" s="56"/>
    </row>
    <row r="140" spans="1:22" x14ac:dyDescent="0.2">
      <c r="A140" s="64">
        <v>44013</v>
      </c>
      <c r="B140" s="22">
        <f t="shared" si="24"/>
        <v>7</v>
      </c>
      <c r="C140" s="22">
        <f t="shared" si="25"/>
        <v>2020</v>
      </c>
      <c r="E140" s="22">
        <f t="shared" si="26"/>
        <v>139</v>
      </c>
      <c r="F140" s="66">
        <f>Economic!I140</f>
        <v>86.253749999999997</v>
      </c>
      <c r="G140" s="125">
        <f t="shared" si="27"/>
        <v>31</v>
      </c>
      <c r="H140" s="136">
        <f t="shared" ca="1" si="14"/>
        <v>70.609999999999985</v>
      </c>
      <c r="I140" s="23">
        <f t="shared" ca="1" si="28"/>
        <v>0</v>
      </c>
      <c r="K140">
        <f>'GS&lt;50 OLS'!$B$5</f>
        <v>-4914232.5996199297</v>
      </c>
      <c r="L140">
        <f>E140*'GS&lt;50 OLS'!$B$6</f>
        <v>-479325.36622107617</v>
      </c>
      <c r="M140">
        <f>F140*'GS&lt;50 OLS'!$B$7</f>
        <v>4453176.2817450725</v>
      </c>
      <c r="N140">
        <f>G140*'GS&lt;50 OLS'!$B$8</f>
        <v>11515708.536174906</v>
      </c>
      <c r="O140">
        <f ca="1">H140*'GS&lt;50 OLS'!$B$9</f>
        <v>1252411.6608436119</v>
      </c>
      <c r="P140" s="52">
        <f ca="1">I140*'GS&lt;50 OLS'!$B$10</f>
        <v>0</v>
      </c>
      <c r="Q140" s="32">
        <f t="shared" ca="1" si="29"/>
        <v>11827738.512922587</v>
      </c>
      <c r="U140" s="32"/>
      <c r="V140" s="56"/>
    </row>
    <row r="141" spans="1:22" x14ac:dyDescent="0.2">
      <c r="A141" s="64">
        <v>44044</v>
      </c>
      <c r="B141" s="22">
        <f t="shared" si="24"/>
        <v>8</v>
      </c>
      <c r="C141" s="22">
        <f t="shared" si="25"/>
        <v>2020</v>
      </c>
      <c r="E141" s="22">
        <f t="shared" si="26"/>
        <v>140</v>
      </c>
      <c r="F141" s="66">
        <f>Economic!I141</f>
        <v>85.847849999999994</v>
      </c>
      <c r="G141" s="125">
        <f t="shared" si="27"/>
        <v>31</v>
      </c>
      <c r="H141" s="136">
        <f t="shared" ca="1" si="14"/>
        <v>42.949999999999996</v>
      </c>
      <c r="I141" s="23">
        <f t="shared" ca="1" si="28"/>
        <v>0.13999999999999985</v>
      </c>
      <c r="K141">
        <f>'GS&lt;50 OLS'!$B$5</f>
        <v>-4914232.5996199297</v>
      </c>
      <c r="L141">
        <f>E141*'GS&lt;50 OLS'!$B$6</f>
        <v>-482773.7501507242</v>
      </c>
      <c r="M141">
        <f>F141*'GS&lt;50 OLS'!$B$7</f>
        <v>4432220.1580662718</v>
      </c>
      <c r="N141">
        <f>G141*'GS&lt;50 OLS'!$B$8</f>
        <v>11515708.536174906</v>
      </c>
      <c r="O141">
        <f ca="1">H141*'GS&lt;50 OLS'!$B$9</f>
        <v>761805.42179908149</v>
      </c>
      <c r="P141" s="52">
        <f ca="1">I141*'GS&lt;50 OLS'!$B$10</f>
        <v>817.47272362265915</v>
      </c>
      <c r="Q141" s="32">
        <f t="shared" ca="1" si="29"/>
        <v>11313545.238993227</v>
      </c>
      <c r="U141" s="32"/>
      <c r="V141" s="56"/>
    </row>
    <row r="142" spans="1:22" x14ac:dyDescent="0.2">
      <c r="A142" s="64">
        <v>44075</v>
      </c>
      <c r="B142" s="22">
        <f t="shared" si="24"/>
        <v>9</v>
      </c>
      <c r="C142" s="22">
        <f t="shared" si="25"/>
        <v>2020</v>
      </c>
      <c r="E142" s="22">
        <f t="shared" si="26"/>
        <v>141</v>
      </c>
      <c r="F142" s="66">
        <f>Economic!I142</f>
        <v>85.543424999999999</v>
      </c>
      <c r="G142" s="125">
        <f t="shared" si="27"/>
        <v>30</v>
      </c>
      <c r="H142" s="136">
        <f t="shared" ca="1" si="14"/>
        <v>15.1</v>
      </c>
      <c r="I142" s="23">
        <f t="shared" ca="1" si="28"/>
        <v>15.219999999999999</v>
      </c>
      <c r="K142">
        <f>'GS&lt;50 OLS'!$B$5</f>
        <v>-4914232.5996199297</v>
      </c>
      <c r="L142">
        <f>E142*'GS&lt;50 OLS'!$B$6</f>
        <v>-486222.13408037223</v>
      </c>
      <c r="M142">
        <f>F142*'GS&lt;50 OLS'!$B$7</f>
        <v>4416503.0653071711</v>
      </c>
      <c r="N142">
        <f>G142*'GS&lt;50 OLS'!$B$8</f>
        <v>11144234.06726604</v>
      </c>
      <c r="O142">
        <f ca="1">H142*'GS&lt;50 OLS'!$B$9</f>
        <v>267829.14712843148</v>
      </c>
      <c r="P142" s="52">
        <f ca="1">I142*'GS&lt;50 OLS'!$B$10</f>
        <v>88870.963239549179</v>
      </c>
      <c r="Q142" s="32">
        <f t="shared" ca="1" si="29"/>
        <v>10516982.509240888</v>
      </c>
      <c r="U142" s="32"/>
      <c r="V142" s="56"/>
    </row>
    <row r="143" spans="1:22" x14ac:dyDescent="0.2">
      <c r="A143" s="64">
        <v>44105</v>
      </c>
      <c r="B143" s="22">
        <f t="shared" si="24"/>
        <v>10</v>
      </c>
      <c r="C143" s="22">
        <f t="shared" si="25"/>
        <v>2020</v>
      </c>
      <c r="E143" s="22">
        <f t="shared" si="26"/>
        <v>142</v>
      </c>
      <c r="F143" s="66">
        <f>Economic!I143</f>
        <v>84.833100000000002</v>
      </c>
      <c r="G143" s="125">
        <f t="shared" si="27"/>
        <v>31</v>
      </c>
      <c r="H143" s="136">
        <f t="shared" ca="1" si="27"/>
        <v>0.1</v>
      </c>
      <c r="I143" s="23">
        <f t="shared" ref="I143:I145" ca="1" si="30">I131</f>
        <v>131.9</v>
      </c>
      <c r="K143">
        <f>'GS&lt;50 OLS'!$B$5</f>
        <v>-4914232.5996199297</v>
      </c>
      <c r="L143">
        <f>E143*'GS&lt;50 OLS'!$B$6</f>
        <v>-489670.51801002026</v>
      </c>
      <c r="M143">
        <f>F143*'GS&lt;50 OLS'!$B$7</f>
        <v>4379829.8488692706</v>
      </c>
      <c r="N143">
        <f>G143*'GS&lt;50 OLS'!$B$8</f>
        <v>11515708.536174906</v>
      </c>
      <c r="O143">
        <f ca="1">H143*'GS&lt;50 OLS'!$B$9</f>
        <v>1773.7029611154403</v>
      </c>
      <c r="P143" s="52">
        <f ca="1">I143*'GS&lt;50 OLS'!$B$10</f>
        <v>770176.0874702062</v>
      </c>
      <c r="Q143" s="32">
        <f t="shared" ca="1" si="29"/>
        <v>11263585.057845548</v>
      </c>
      <c r="U143" s="32"/>
      <c r="V143" s="56"/>
    </row>
    <row r="144" spans="1:22" x14ac:dyDescent="0.2">
      <c r="A144" s="64">
        <v>44136</v>
      </c>
      <c r="B144" s="22">
        <f t="shared" si="24"/>
        <v>11</v>
      </c>
      <c r="C144" s="22">
        <f t="shared" si="25"/>
        <v>2020</v>
      </c>
      <c r="E144" s="22">
        <f t="shared" si="26"/>
        <v>143</v>
      </c>
      <c r="F144" s="66">
        <f>Economic!I144</f>
        <v>84.731625000000008</v>
      </c>
      <c r="G144" s="125">
        <f t="shared" si="27"/>
        <v>30</v>
      </c>
      <c r="H144" s="136">
        <f t="shared" ca="1" si="27"/>
        <v>0</v>
      </c>
      <c r="I144" s="23">
        <f t="shared" ca="1" si="30"/>
        <v>319.14</v>
      </c>
      <c r="K144">
        <f>'GS&lt;50 OLS'!$B$5</f>
        <v>-4914232.5996199297</v>
      </c>
      <c r="L144">
        <f>E144*'GS&lt;50 OLS'!$B$6</f>
        <v>-493118.90193966829</v>
      </c>
      <c r="M144">
        <f>F144*'GS&lt;50 OLS'!$B$7</f>
        <v>4374590.8179495716</v>
      </c>
      <c r="N144">
        <f>G144*'GS&lt;50 OLS'!$B$8</f>
        <v>11144234.06726604</v>
      </c>
      <c r="O144">
        <f ca="1">H144*'GS&lt;50 OLS'!$B$9</f>
        <v>0</v>
      </c>
      <c r="P144" s="52">
        <f ca="1">I144*'GS&lt;50 OLS'!$B$10</f>
        <v>1863487.4644066836</v>
      </c>
      <c r="Q144" s="32">
        <f t="shared" ca="1" si="29"/>
        <v>11974960.848062698</v>
      </c>
      <c r="U144" s="32"/>
      <c r="V144" s="56"/>
    </row>
    <row r="145" spans="1:22" x14ac:dyDescent="0.2">
      <c r="A145" s="64">
        <v>44166</v>
      </c>
      <c r="B145" s="22">
        <f t="shared" si="24"/>
        <v>12</v>
      </c>
      <c r="C145" s="22">
        <f t="shared" si="25"/>
        <v>2020</v>
      </c>
      <c r="E145" s="22">
        <f t="shared" si="26"/>
        <v>144</v>
      </c>
      <c r="F145" s="66">
        <f>Economic!I145</f>
        <v>85.847849999999994</v>
      </c>
      <c r="G145" s="125">
        <f t="shared" si="27"/>
        <v>31</v>
      </c>
      <c r="H145" s="136">
        <f t="shared" ca="1" si="27"/>
        <v>0</v>
      </c>
      <c r="I145" s="23">
        <f t="shared" ca="1" si="30"/>
        <v>562.53000000000009</v>
      </c>
      <c r="K145">
        <f>'GS&lt;50 OLS'!$B$5</f>
        <v>-4914232.5996199297</v>
      </c>
      <c r="L145">
        <f>E145*'GS&lt;50 OLS'!$B$6</f>
        <v>-496567.28586931631</v>
      </c>
      <c r="M145">
        <f>F145*'GS&lt;50 OLS'!$B$7</f>
        <v>4432220.1580662718</v>
      </c>
      <c r="N145">
        <f>G145*'GS&lt;50 OLS'!$B$8</f>
        <v>11515708.536174906</v>
      </c>
      <c r="O145">
        <f ca="1">H145*'GS&lt;50 OLS'!$B$9</f>
        <v>0</v>
      </c>
      <c r="P145" s="52">
        <f ca="1">I145*'GS&lt;50 OLS'!$B$10</f>
        <v>3284663.7944246787</v>
      </c>
      <c r="Q145" s="32">
        <f t="shared" ca="1" si="29"/>
        <v>13821792.603176612</v>
      </c>
      <c r="U145" s="32"/>
      <c r="V145" s="56"/>
    </row>
    <row r="146" spans="1:22" x14ac:dyDescent="0.2">
      <c r="U146" s="32"/>
      <c r="V146" s="5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1120-EF65-42A5-8B6D-C8C06E179A05}">
  <sheetPr codeName="Sheet17"/>
  <dimension ref="A1:T146"/>
  <sheetViews>
    <sheetView workbookViewId="0">
      <selection activeCell="V110" sqref="V110"/>
    </sheetView>
  </sheetViews>
  <sheetFormatPr defaultRowHeight="12.75" x14ac:dyDescent="0.2"/>
  <cols>
    <col min="1" max="1" width="9.33203125" style="53"/>
    <col min="4" max="4" width="19.5" style="33" bestFit="1" customWidth="1"/>
    <col min="8" max="8" width="9.33203125" style="44"/>
    <col min="10" max="10" width="10.83203125" bestFit="1" customWidth="1"/>
    <col min="15" max="15" width="14.1640625" bestFit="1" customWidth="1"/>
    <col min="16" max="16" width="13.83203125" bestFit="1" customWidth="1"/>
    <col min="19" max="19" width="14.83203125" bestFit="1" customWidth="1"/>
  </cols>
  <sheetData>
    <row r="1" spans="1:17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Data'!N1</f>
        <v>GS_gt_50_NoCDM</v>
      </c>
      <c r="E1" t="str">
        <f>'Monthly Data'!BH1</f>
        <v>Trend</v>
      </c>
      <c r="F1" s="21" t="str">
        <f>Weather!BF60</f>
        <v>HDD10</v>
      </c>
      <c r="G1" s="21" t="str">
        <f>Weather!AQ60</f>
        <v>CDD16</v>
      </c>
      <c r="H1" s="44" t="str">
        <f>'Monthly Data'!CA1</f>
        <v>MonthDays</v>
      </c>
      <c r="J1" t="s">
        <v>83</v>
      </c>
      <c r="K1" t="str">
        <f>E1</f>
        <v>Trend</v>
      </c>
      <c r="L1" t="str">
        <f t="shared" ref="L1:M1" si="0">F1</f>
        <v>HDD10</v>
      </c>
      <c r="M1" t="str">
        <f t="shared" si="0"/>
        <v>CDD16</v>
      </c>
      <c r="N1" t="str">
        <f>H1</f>
        <v>MonthDays</v>
      </c>
      <c r="O1" t="s">
        <v>97</v>
      </c>
      <c r="P1" t="s">
        <v>98</v>
      </c>
      <c r="Q1" t="s">
        <v>99</v>
      </c>
    </row>
    <row r="2" spans="1:17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Data'!N2</f>
        <v>35292912.526157998</v>
      </c>
      <c r="E2">
        <f>'Monthly Data'!BH2</f>
        <v>1</v>
      </c>
      <c r="F2" s="21">
        <f ca="1">Weather!BA61</f>
        <v>691.0200000000001</v>
      </c>
      <c r="G2" s="21">
        <f ca="1">Weather!AL61</f>
        <v>0</v>
      </c>
      <c r="H2" s="44">
        <f>'Monthly Data'!CA2</f>
        <v>31</v>
      </c>
      <c r="J2">
        <f>'GS&gt;50 OLS'!$B$5</f>
        <v>16105322.002064399</v>
      </c>
      <c r="K2">
        <f>E2*'GS&gt;50 OLS'!$B$6</f>
        <v>-14244.1200753017</v>
      </c>
      <c r="L2">
        <f ca="1">F2*'GS&gt;50 OLS'!$B$7</f>
        <v>8069766.7700034548</v>
      </c>
      <c r="M2">
        <f ca="1">G2*'GS&gt;50 OLS'!$B$8</f>
        <v>0</v>
      </c>
      <c r="N2">
        <f>H2*'GS&gt;50 OLS'!$B$9</f>
        <v>13298901.567128634</v>
      </c>
      <c r="O2" s="32">
        <f ca="1">SUM(J2:N2)</f>
        <v>37459746.219121188</v>
      </c>
      <c r="P2" s="33">
        <f t="shared" ref="P2:P33" ca="1" si="1">O2-D2</f>
        <v>2166833.6929631904</v>
      </c>
      <c r="Q2" s="54">
        <f t="shared" ref="Q2:Q33" ca="1" si="2">ABS(P2/D2)</f>
        <v>6.1395717663063405E-2</v>
      </c>
    </row>
    <row r="3" spans="1:17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Data'!N3</f>
        <v>37303734.732303552</v>
      </c>
      <c r="E3">
        <f>'Monthly Data'!BH3</f>
        <v>2</v>
      </c>
      <c r="F3" s="21">
        <f ca="1">Weather!BA62</f>
        <v>589.64999999999986</v>
      </c>
      <c r="G3" s="21">
        <f ca="1">Weather!AL62</f>
        <v>0</v>
      </c>
      <c r="H3" s="44">
        <f>'Monthly Data'!CA3</f>
        <v>28</v>
      </c>
      <c r="J3">
        <f>'GS&gt;50 OLS'!$B$5</f>
        <v>16105322.002064399</v>
      </c>
      <c r="K3">
        <f>E3*'GS&gt;50 OLS'!$B$6</f>
        <v>-28488.2401506034</v>
      </c>
      <c r="L3">
        <f ca="1">F3*'GS&gt;50 OLS'!$B$7</f>
        <v>6885962.7448301576</v>
      </c>
      <c r="M3">
        <f ca="1">G3*'GS&gt;50 OLS'!$B$8</f>
        <v>0</v>
      </c>
      <c r="N3">
        <f>H3*'GS&gt;50 OLS'!$B$9</f>
        <v>12011911.09289038</v>
      </c>
      <c r="O3" s="32">
        <f t="shared" ref="O3:O66" ca="1" si="3">SUM(J3:N3)</f>
        <v>34974707.599634334</v>
      </c>
      <c r="P3" s="33">
        <f t="shared" ca="1" si="1"/>
        <v>-2329027.1326692179</v>
      </c>
      <c r="Q3" s="54">
        <f t="shared" ca="1" si="2"/>
        <v>6.2434154365041981E-2</v>
      </c>
    </row>
    <row r="4" spans="1:17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Data'!N4</f>
        <v>34466230.814833477</v>
      </c>
      <c r="E4">
        <f>'Monthly Data'!BH4</f>
        <v>3</v>
      </c>
      <c r="F4" s="21">
        <f ca="1">Weather!BA63</f>
        <v>453.18999999999994</v>
      </c>
      <c r="G4" s="21">
        <f ca="1">Weather!AL63</f>
        <v>0.18999999999999986</v>
      </c>
      <c r="H4" s="44">
        <f>'Monthly Data'!CA4</f>
        <v>31</v>
      </c>
      <c r="J4">
        <f>'GS&gt;50 OLS'!$B$5</f>
        <v>16105322.002064399</v>
      </c>
      <c r="K4">
        <f>E4*'GS&gt;50 OLS'!$B$6</f>
        <v>-42732.360225905097</v>
      </c>
      <c r="L4">
        <f ca="1">F4*'GS&gt;50 OLS'!$B$7</f>
        <v>5292375.911692664</v>
      </c>
      <c r="M4">
        <f ca="1">G4*'GS&gt;50 OLS'!$B$8</f>
        <v>3802.097674270788</v>
      </c>
      <c r="N4">
        <f>H4*'GS&gt;50 OLS'!$B$9</f>
        <v>13298901.567128634</v>
      </c>
      <c r="O4" s="32">
        <f t="shared" ca="1" si="3"/>
        <v>34657669.218334064</v>
      </c>
      <c r="P4" s="33">
        <f t="shared" ca="1" si="1"/>
        <v>191438.40350058675</v>
      </c>
      <c r="Q4" s="54">
        <f t="shared" ca="1" si="2"/>
        <v>5.554375949289936E-3</v>
      </c>
    </row>
    <row r="5" spans="1:17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Data'!N5</f>
        <v>34667746.052301332</v>
      </c>
      <c r="E5">
        <f>'Monthly Data'!BH5</f>
        <v>4</v>
      </c>
      <c r="F5" s="21">
        <f ca="1">Weather!BA64</f>
        <v>226.19000000000005</v>
      </c>
      <c r="G5" s="21">
        <f ca="1">Weather!AL64</f>
        <v>0</v>
      </c>
      <c r="H5" s="44">
        <f>'Monthly Data'!CA5</f>
        <v>30</v>
      </c>
      <c r="J5">
        <f>'GS&gt;50 OLS'!$B$5</f>
        <v>16105322.002064399</v>
      </c>
      <c r="K5">
        <f>E5*'GS&gt;50 OLS'!$B$6</f>
        <v>-56976.480301206801</v>
      </c>
      <c r="L5">
        <f ca="1">F5*'GS&gt;50 OLS'!$B$7</f>
        <v>2641458.3452100977</v>
      </c>
      <c r="M5">
        <f ca="1">G5*'GS&gt;50 OLS'!$B$8</f>
        <v>0</v>
      </c>
      <c r="N5">
        <f>H5*'GS&gt;50 OLS'!$B$9</f>
        <v>12869904.742382549</v>
      </c>
      <c r="O5" s="32">
        <f t="shared" ca="1" si="3"/>
        <v>31559708.609355837</v>
      </c>
      <c r="P5" s="33">
        <f t="shared" ca="1" si="1"/>
        <v>-3108037.4429454952</v>
      </c>
      <c r="Q5" s="54">
        <f t="shared" ca="1" si="2"/>
        <v>8.9652134818818882E-2</v>
      </c>
    </row>
    <row r="6" spans="1:17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Data'!N6</f>
        <v>27020529.990463268</v>
      </c>
      <c r="E6">
        <f>'Monthly Data'!BH6</f>
        <v>5</v>
      </c>
      <c r="F6" s="21">
        <f ca="1">Weather!BA65</f>
        <v>36</v>
      </c>
      <c r="G6" s="21">
        <f ca="1">Weather!AL65</f>
        <v>20.979999999999997</v>
      </c>
      <c r="H6" s="44">
        <f>'Monthly Data'!CA6</f>
        <v>31</v>
      </c>
      <c r="J6">
        <f>'GS&gt;50 OLS'!$B$5</f>
        <v>16105322.002064399</v>
      </c>
      <c r="K6">
        <f>E6*'GS&gt;50 OLS'!$B$6</f>
        <v>-71220.600376508504</v>
      </c>
      <c r="L6">
        <f ca="1">F6*'GS&gt;50 OLS'!$B$7</f>
        <v>420409.83433203719</v>
      </c>
      <c r="M6">
        <f ca="1">G6*'GS&gt;50 OLS'!$B$8</f>
        <v>419831.62740105885</v>
      </c>
      <c r="N6">
        <f>H6*'GS&gt;50 OLS'!$B$9</f>
        <v>13298901.567128634</v>
      </c>
      <c r="O6" s="32">
        <f t="shared" ca="1" si="3"/>
        <v>30173244.430549622</v>
      </c>
      <c r="P6" s="33">
        <f t="shared" ca="1" si="1"/>
        <v>3152714.4400863536</v>
      </c>
      <c r="Q6" s="54">
        <f t="shared" ca="1" si="2"/>
        <v>0.11667848266481394</v>
      </c>
    </row>
    <row r="7" spans="1:17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Data'!N7</f>
        <v>28440359.947785892</v>
      </c>
      <c r="E7">
        <f>'Monthly Data'!BH7</f>
        <v>6</v>
      </c>
      <c r="F7" s="21">
        <f ca="1">Weather!BA66</f>
        <v>1.0699999999999998</v>
      </c>
      <c r="G7" s="21">
        <f ca="1">Weather!AL66</f>
        <v>45.92</v>
      </c>
      <c r="H7" s="44">
        <f>'Monthly Data'!CA7</f>
        <v>30</v>
      </c>
      <c r="J7">
        <f>'GS&gt;50 OLS'!$B$5</f>
        <v>16105322.002064399</v>
      </c>
      <c r="K7">
        <f>E7*'GS&gt;50 OLS'!$B$6</f>
        <v>-85464.720451810193</v>
      </c>
      <c r="L7">
        <f ca="1">F7*'GS&gt;50 OLS'!$B$7</f>
        <v>12495.514520424436</v>
      </c>
      <c r="M7">
        <f ca="1">G7*'GS&gt;50 OLS'!$B$8</f>
        <v>918906.97475007747</v>
      </c>
      <c r="N7">
        <f>H7*'GS&gt;50 OLS'!$B$9</f>
        <v>12869904.742382549</v>
      </c>
      <c r="O7" s="32">
        <f t="shared" ca="1" si="3"/>
        <v>29821164.513265643</v>
      </c>
      <c r="P7" s="33">
        <f t="shared" ca="1" si="1"/>
        <v>1380804.5654797517</v>
      </c>
      <c r="Q7" s="54">
        <f t="shared" ca="1" si="2"/>
        <v>4.8550882197510602E-2</v>
      </c>
    </row>
    <row r="8" spans="1:17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Data'!N8</f>
        <v>31910033.230850216</v>
      </c>
      <c r="E8">
        <f>'Monthly Data'!BH8</f>
        <v>7</v>
      </c>
      <c r="F8" s="21">
        <f ca="1">Weather!BA67</f>
        <v>0</v>
      </c>
      <c r="G8" s="21">
        <f ca="1">Weather!AL67</f>
        <v>120.58</v>
      </c>
      <c r="H8" s="44">
        <f>'Monthly Data'!CA8</f>
        <v>31</v>
      </c>
      <c r="J8">
        <f>'GS&gt;50 OLS'!$B$5</f>
        <v>16105322.002064399</v>
      </c>
      <c r="K8">
        <f>E8*'GS&gt;50 OLS'!$B$6</f>
        <v>-99708.840527111897</v>
      </c>
      <c r="L8">
        <f ca="1">F8*'GS&gt;50 OLS'!$B$7</f>
        <v>0</v>
      </c>
      <c r="M8">
        <f ca="1">G8*'GS&gt;50 OLS'!$B$8</f>
        <v>2412931.2503345893</v>
      </c>
      <c r="N8">
        <f>H8*'GS&gt;50 OLS'!$B$9</f>
        <v>13298901.567128634</v>
      </c>
      <c r="O8" s="32">
        <f t="shared" ca="1" si="3"/>
        <v>31717445.979000509</v>
      </c>
      <c r="P8" s="33">
        <f t="shared" ca="1" si="1"/>
        <v>-192587.25184970722</v>
      </c>
      <c r="Q8" s="54">
        <f t="shared" ca="1" si="2"/>
        <v>6.0353196894673338E-3</v>
      </c>
    </row>
    <row r="9" spans="1:17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Data'!N9</f>
        <v>30364962.677482277</v>
      </c>
      <c r="E9">
        <f>'Monthly Data'!BH9</f>
        <v>8</v>
      </c>
      <c r="F9" s="21">
        <f ca="1">Weather!BA68</f>
        <v>0.13999999999999985</v>
      </c>
      <c r="G9" s="21">
        <f ca="1">Weather!AL68</f>
        <v>83.64</v>
      </c>
      <c r="H9" s="44">
        <f>'Monthly Data'!CA9</f>
        <v>31</v>
      </c>
      <c r="J9">
        <f>'GS&gt;50 OLS'!$B$5</f>
        <v>16105322.002064399</v>
      </c>
      <c r="K9">
        <f>E9*'GS&gt;50 OLS'!$B$6</f>
        <v>-113952.9606024136</v>
      </c>
      <c r="L9">
        <f ca="1">F9*'GS&gt;50 OLS'!$B$7</f>
        <v>1634.9271335134763</v>
      </c>
      <c r="M9">
        <f ca="1">G9*'GS&gt;50 OLS'!$B$8</f>
        <v>1673723.4182947839</v>
      </c>
      <c r="N9">
        <f>H9*'GS&gt;50 OLS'!$B$9</f>
        <v>13298901.567128634</v>
      </c>
      <c r="O9" s="32">
        <f t="shared" ca="1" si="3"/>
        <v>30965628.954018921</v>
      </c>
      <c r="P9" s="33">
        <f t="shared" ca="1" si="1"/>
        <v>600666.27653664351</v>
      </c>
      <c r="Q9" s="54">
        <f t="shared" ca="1" si="2"/>
        <v>1.9781558203003462E-2</v>
      </c>
    </row>
    <row r="10" spans="1:17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Data'!N10</f>
        <v>30896109.764282819</v>
      </c>
      <c r="E10">
        <f>'Monthly Data'!BH10</f>
        <v>9</v>
      </c>
      <c r="F10" s="21">
        <f ca="1">Weather!BA69</f>
        <v>15.219999999999999</v>
      </c>
      <c r="G10" s="21">
        <f ca="1">Weather!AL69</f>
        <v>32.629999999999995</v>
      </c>
      <c r="H10" s="44">
        <f>'Monthly Data'!CA10</f>
        <v>30</v>
      </c>
      <c r="J10">
        <f>'GS&gt;50 OLS'!$B$5</f>
        <v>16105322.002064399</v>
      </c>
      <c r="K10">
        <f>E10*'GS&gt;50 OLS'!$B$6</f>
        <v>-128197.0806777153</v>
      </c>
      <c r="L10">
        <f ca="1">F10*'GS&gt;50 OLS'!$B$7</f>
        <v>177739.93551482237</v>
      </c>
      <c r="M10">
        <f ca="1">G10*'GS&gt;50 OLS'!$B$8</f>
        <v>652960.24795503099</v>
      </c>
      <c r="N10">
        <f>H10*'GS&gt;50 OLS'!$B$9</f>
        <v>12869904.742382549</v>
      </c>
      <c r="O10" s="32">
        <f t="shared" ca="1" si="3"/>
        <v>29677729.847239085</v>
      </c>
      <c r="P10" s="33">
        <f t="shared" ca="1" si="1"/>
        <v>-1218379.9170437343</v>
      </c>
      <c r="Q10" s="54">
        <f t="shared" ca="1" si="2"/>
        <v>3.9434735516515801E-2</v>
      </c>
    </row>
    <row r="11" spans="1:17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Data'!N11</f>
        <v>29777343.799069267</v>
      </c>
      <c r="E11">
        <f>'Monthly Data'!BH11</f>
        <v>10</v>
      </c>
      <c r="F11" s="21">
        <f ca="1">Weather!BA70</f>
        <v>131.9</v>
      </c>
      <c r="G11" s="21">
        <f ca="1">Weather!AL70</f>
        <v>1.05</v>
      </c>
      <c r="H11" s="44">
        <f>'Monthly Data'!CA11</f>
        <v>31</v>
      </c>
      <c r="J11">
        <f>'GS&gt;50 OLS'!$B$5</f>
        <v>16105322.002064399</v>
      </c>
      <c r="K11">
        <f>E11*'GS&gt;50 OLS'!$B$6</f>
        <v>-142441.20075301701</v>
      </c>
      <c r="L11">
        <f ca="1">F11*'GS&gt;50 OLS'!$B$7</f>
        <v>1540334.9207887696</v>
      </c>
      <c r="M11">
        <f ca="1">G11*'GS&gt;50 OLS'!$B$8</f>
        <v>21011.592410443845</v>
      </c>
      <c r="N11">
        <f>H11*'GS&gt;50 OLS'!$B$9</f>
        <v>13298901.567128634</v>
      </c>
      <c r="O11" s="32">
        <f t="shared" ca="1" si="3"/>
        <v>30823128.881639235</v>
      </c>
      <c r="P11" s="33">
        <f t="shared" ca="1" si="1"/>
        <v>1045785.082569968</v>
      </c>
      <c r="Q11" s="54">
        <f t="shared" ca="1" si="2"/>
        <v>3.5120160133378167E-2</v>
      </c>
    </row>
    <row r="12" spans="1:17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Data'!N12</f>
        <v>33297442.20762324</v>
      </c>
      <c r="E12">
        <f>'Monthly Data'!BH12</f>
        <v>11</v>
      </c>
      <c r="F12" s="21">
        <f ca="1">Weather!BA71</f>
        <v>319.14</v>
      </c>
      <c r="G12" s="21">
        <f ca="1">Weather!AL71</f>
        <v>0</v>
      </c>
      <c r="H12" s="44">
        <f>'Monthly Data'!CA12</f>
        <v>30</v>
      </c>
      <c r="J12">
        <f>'GS&gt;50 OLS'!$B$5</f>
        <v>16105322.002064399</v>
      </c>
      <c r="K12">
        <f>E12*'GS&gt;50 OLS'!$B$6</f>
        <v>-156685.32082831871</v>
      </c>
      <c r="L12">
        <f ca="1">F12*'GS&gt;50 OLS'!$B$7</f>
        <v>3726933.1813535094</v>
      </c>
      <c r="M12">
        <f ca="1">G12*'GS&gt;50 OLS'!$B$8</f>
        <v>0</v>
      </c>
      <c r="N12">
        <f>H12*'GS&gt;50 OLS'!$B$9</f>
        <v>12869904.742382549</v>
      </c>
      <c r="O12" s="32">
        <f t="shared" ca="1" si="3"/>
        <v>32545474.604972139</v>
      </c>
      <c r="P12" s="33">
        <f t="shared" ca="1" si="1"/>
        <v>-751967.60265110061</v>
      </c>
      <c r="Q12" s="54">
        <f t="shared" ca="1" si="2"/>
        <v>2.2583344329041057E-2</v>
      </c>
    </row>
    <row r="13" spans="1:17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Data'!N13</f>
        <v>37909614.882055581</v>
      </c>
      <c r="E13">
        <f>'Monthly Data'!BH13</f>
        <v>12</v>
      </c>
      <c r="F13" s="21">
        <f ca="1">Weather!BA72</f>
        <v>562.53000000000009</v>
      </c>
      <c r="G13" s="21">
        <f ca="1">Weather!AL72</f>
        <v>0</v>
      </c>
      <c r="H13" s="44">
        <f>'Monthly Data'!CA13</f>
        <v>31</v>
      </c>
      <c r="J13">
        <f>'GS&gt;50 OLS'!$B$5</f>
        <v>16105322.002064399</v>
      </c>
      <c r="K13">
        <f>E13*'GS&gt;50 OLS'!$B$6</f>
        <v>-170929.44090362039</v>
      </c>
      <c r="L13">
        <f ca="1">F13*'GS&gt;50 OLS'!$B$7</f>
        <v>6569254.0029666927</v>
      </c>
      <c r="M13">
        <f ca="1">G13*'GS&gt;50 OLS'!$B$8</f>
        <v>0</v>
      </c>
      <c r="N13">
        <f>H13*'GS&gt;50 OLS'!$B$9</f>
        <v>13298901.567128634</v>
      </c>
      <c r="O13" s="32">
        <f t="shared" ca="1" si="3"/>
        <v>35802548.131256104</v>
      </c>
      <c r="P13" s="33">
        <f t="shared" ca="1" si="1"/>
        <v>-2107066.7507994771</v>
      </c>
      <c r="Q13" s="54">
        <f t="shared" ca="1" si="2"/>
        <v>5.5581328308266509E-2</v>
      </c>
    </row>
    <row r="14" spans="1:17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Data'!N14</f>
        <v>38903419.496638983</v>
      </c>
      <c r="E14">
        <f>'Monthly Data'!BH14</f>
        <v>13</v>
      </c>
      <c r="F14" s="21">
        <f ca="1">F2</f>
        <v>691.0200000000001</v>
      </c>
      <c r="G14" s="21">
        <f ca="1">G2</f>
        <v>0</v>
      </c>
      <c r="H14" s="44">
        <f>'Monthly Data'!CA14</f>
        <v>31</v>
      </c>
      <c r="J14">
        <f>'GS&gt;50 OLS'!$B$5</f>
        <v>16105322.002064399</v>
      </c>
      <c r="K14">
        <f>E14*'GS&gt;50 OLS'!$B$6</f>
        <v>-185173.56097892209</v>
      </c>
      <c r="L14">
        <f ca="1">F14*'GS&gt;50 OLS'!$B$7</f>
        <v>8069766.7700034548</v>
      </c>
      <c r="M14">
        <f ca="1">G14*'GS&gt;50 OLS'!$B$8</f>
        <v>0</v>
      </c>
      <c r="N14">
        <f>H14*'GS&gt;50 OLS'!$B$9</f>
        <v>13298901.567128634</v>
      </c>
      <c r="O14" s="32">
        <f t="shared" ca="1" si="3"/>
        <v>37288816.778217569</v>
      </c>
      <c r="P14" s="33">
        <f t="shared" ca="1" si="1"/>
        <v>-1614602.7184214145</v>
      </c>
      <c r="Q14" s="54">
        <f t="shared" ca="1" si="2"/>
        <v>4.1502848318022693E-2</v>
      </c>
    </row>
    <row r="15" spans="1:17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Data'!N15</f>
        <v>33863922.644018233</v>
      </c>
      <c r="E15">
        <f>'Monthly Data'!BH15</f>
        <v>14</v>
      </c>
      <c r="F15" s="21">
        <f t="shared" ref="F15:G30" ca="1" si="4">F3</f>
        <v>589.64999999999986</v>
      </c>
      <c r="G15" s="21">
        <f t="shared" ca="1" si="4"/>
        <v>0</v>
      </c>
      <c r="H15" s="44">
        <f>'Monthly Data'!CA15</f>
        <v>28</v>
      </c>
      <c r="J15">
        <f>'GS&gt;50 OLS'!$B$5</f>
        <v>16105322.002064399</v>
      </c>
      <c r="K15">
        <f>E15*'GS&gt;50 OLS'!$B$6</f>
        <v>-199417.68105422379</v>
      </c>
      <c r="L15">
        <f ca="1">F15*'GS&gt;50 OLS'!$B$7</f>
        <v>6885962.7448301576</v>
      </c>
      <c r="M15">
        <f ca="1">G15*'GS&gt;50 OLS'!$B$8</f>
        <v>0</v>
      </c>
      <c r="N15">
        <f>H15*'GS&gt;50 OLS'!$B$9</f>
        <v>12011911.09289038</v>
      </c>
      <c r="O15" s="32">
        <f t="shared" ca="1" si="3"/>
        <v>34803778.158730716</v>
      </c>
      <c r="P15" s="33">
        <f t="shared" ca="1" si="1"/>
        <v>939855.51471248269</v>
      </c>
      <c r="Q15" s="54">
        <f t="shared" ca="1" si="2"/>
        <v>2.7753887953039603E-2</v>
      </c>
    </row>
    <row r="16" spans="1:17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Data'!N16</f>
        <v>33481657.283062913</v>
      </c>
      <c r="E16">
        <f>'Monthly Data'!BH16</f>
        <v>15</v>
      </c>
      <c r="F16" s="21">
        <f t="shared" ca="1" si="4"/>
        <v>453.18999999999994</v>
      </c>
      <c r="G16" s="21">
        <f t="shared" ca="1" si="4"/>
        <v>0.18999999999999986</v>
      </c>
      <c r="H16" s="44">
        <f>'Monthly Data'!CA16</f>
        <v>31</v>
      </c>
      <c r="J16">
        <f>'GS&gt;50 OLS'!$B$5</f>
        <v>16105322.002064399</v>
      </c>
      <c r="K16">
        <f>E16*'GS&gt;50 OLS'!$B$6</f>
        <v>-213661.8011295255</v>
      </c>
      <c r="L16">
        <f ca="1">F16*'GS&gt;50 OLS'!$B$7</f>
        <v>5292375.911692664</v>
      </c>
      <c r="M16">
        <f ca="1">G16*'GS&gt;50 OLS'!$B$8</f>
        <v>3802.097674270788</v>
      </c>
      <c r="N16">
        <f>H16*'GS&gt;50 OLS'!$B$9</f>
        <v>13298901.567128634</v>
      </c>
      <c r="O16" s="32">
        <f t="shared" ca="1" si="3"/>
        <v>34486739.777430438</v>
      </c>
      <c r="P16" s="33">
        <f t="shared" ca="1" si="1"/>
        <v>1005082.494367525</v>
      </c>
      <c r="Q16" s="54">
        <f t="shared" ca="1" si="2"/>
        <v>3.0018899180237344E-2</v>
      </c>
    </row>
    <row r="17" spans="1:17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Data'!N17</f>
        <v>31288806.28531779</v>
      </c>
      <c r="E17">
        <f>'Monthly Data'!BH17</f>
        <v>16</v>
      </c>
      <c r="F17" s="21">
        <f t="shared" ca="1" si="4"/>
        <v>226.19000000000005</v>
      </c>
      <c r="G17" s="21">
        <f t="shared" ca="1" si="4"/>
        <v>0</v>
      </c>
      <c r="H17" s="44">
        <f>'Monthly Data'!CA17</f>
        <v>30</v>
      </c>
      <c r="J17">
        <f>'GS&gt;50 OLS'!$B$5</f>
        <v>16105322.002064399</v>
      </c>
      <c r="K17">
        <f>E17*'GS&gt;50 OLS'!$B$6</f>
        <v>-227905.9212048272</v>
      </c>
      <c r="L17">
        <f ca="1">F17*'GS&gt;50 OLS'!$B$7</f>
        <v>2641458.3452100977</v>
      </c>
      <c r="M17">
        <f ca="1">G17*'GS&gt;50 OLS'!$B$8</f>
        <v>0</v>
      </c>
      <c r="N17">
        <f>H17*'GS&gt;50 OLS'!$B$9</f>
        <v>12869904.742382549</v>
      </c>
      <c r="O17" s="32">
        <f t="shared" ca="1" si="3"/>
        <v>31388779.168452218</v>
      </c>
      <c r="P17" s="33">
        <f t="shared" ca="1" si="1"/>
        <v>99972.883134428412</v>
      </c>
      <c r="Q17" s="54">
        <f t="shared" ca="1" si="2"/>
        <v>3.195164501412778E-3</v>
      </c>
    </row>
    <row r="18" spans="1:17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Data'!N18</f>
        <v>29941140.958462249</v>
      </c>
      <c r="E18">
        <f>'Monthly Data'!BH18</f>
        <v>17</v>
      </c>
      <c r="F18" s="21">
        <f t="shared" ca="1" si="4"/>
        <v>36</v>
      </c>
      <c r="G18" s="21">
        <f t="shared" ca="1" si="4"/>
        <v>20.979999999999997</v>
      </c>
      <c r="H18" s="44">
        <f>'Monthly Data'!CA18</f>
        <v>31</v>
      </c>
      <c r="J18">
        <f>'GS&gt;50 OLS'!$B$5</f>
        <v>16105322.002064399</v>
      </c>
      <c r="K18">
        <f>E18*'GS&gt;50 OLS'!$B$6</f>
        <v>-242150.04128012891</v>
      </c>
      <c r="L18">
        <f ca="1">F18*'GS&gt;50 OLS'!$B$7</f>
        <v>420409.83433203719</v>
      </c>
      <c r="M18">
        <f ca="1">G18*'GS&gt;50 OLS'!$B$8</f>
        <v>419831.62740105885</v>
      </c>
      <c r="N18">
        <f>H18*'GS&gt;50 OLS'!$B$9</f>
        <v>13298901.567128634</v>
      </c>
      <c r="O18" s="32">
        <f t="shared" ca="1" si="3"/>
        <v>30002314.989646003</v>
      </c>
      <c r="P18" s="33">
        <f t="shared" ca="1" si="1"/>
        <v>61174.031183753163</v>
      </c>
      <c r="Q18" s="54">
        <f t="shared" ca="1" si="2"/>
        <v>2.0431429539916573E-3</v>
      </c>
    </row>
    <row r="19" spans="1:17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Data'!N19</f>
        <v>31272145.037059393</v>
      </c>
      <c r="E19">
        <f>'Monthly Data'!BH19</f>
        <v>18</v>
      </c>
      <c r="F19" s="21">
        <f t="shared" ca="1" si="4"/>
        <v>1.0699999999999998</v>
      </c>
      <c r="G19" s="21">
        <f t="shared" ca="1" si="4"/>
        <v>45.92</v>
      </c>
      <c r="H19" s="44">
        <f>'Monthly Data'!CA19</f>
        <v>30</v>
      </c>
      <c r="J19">
        <f>'GS&gt;50 OLS'!$B$5</f>
        <v>16105322.002064399</v>
      </c>
      <c r="K19">
        <f>E19*'GS&gt;50 OLS'!$B$6</f>
        <v>-256394.16135543061</v>
      </c>
      <c r="L19">
        <f ca="1">F19*'GS&gt;50 OLS'!$B$7</f>
        <v>12495.514520424436</v>
      </c>
      <c r="M19">
        <f ca="1">G19*'GS&gt;50 OLS'!$B$8</f>
        <v>918906.97475007747</v>
      </c>
      <c r="N19">
        <f>H19*'GS&gt;50 OLS'!$B$9</f>
        <v>12869904.742382549</v>
      </c>
      <c r="O19" s="32">
        <f t="shared" ca="1" si="3"/>
        <v>29650235.072362021</v>
      </c>
      <c r="P19" s="33">
        <f t="shared" ca="1" si="1"/>
        <v>-1621909.9646973722</v>
      </c>
      <c r="Q19" s="54">
        <f t="shared" ca="1" si="2"/>
        <v>5.1864365644739438E-2</v>
      </c>
    </row>
    <row r="20" spans="1:17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Data'!N20</f>
        <v>31595245.821569238</v>
      </c>
      <c r="E20">
        <f>'Monthly Data'!BH20</f>
        <v>19</v>
      </c>
      <c r="F20" s="21">
        <f t="shared" ca="1" si="4"/>
        <v>0</v>
      </c>
      <c r="G20" s="21">
        <f t="shared" ca="1" si="4"/>
        <v>120.58</v>
      </c>
      <c r="H20" s="44">
        <f>'Monthly Data'!CA20</f>
        <v>31</v>
      </c>
      <c r="J20">
        <f>'GS&gt;50 OLS'!$B$5</f>
        <v>16105322.002064399</v>
      </c>
      <c r="K20">
        <f>E20*'GS&gt;50 OLS'!$B$6</f>
        <v>-270638.28143073228</v>
      </c>
      <c r="L20">
        <f ca="1">F20*'GS&gt;50 OLS'!$B$7</f>
        <v>0</v>
      </c>
      <c r="M20">
        <f ca="1">G20*'GS&gt;50 OLS'!$B$8</f>
        <v>2412931.2503345893</v>
      </c>
      <c r="N20">
        <f>H20*'GS&gt;50 OLS'!$B$9</f>
        <v>13298901.567128634</v>
      </c>
      <c r="O20" s="32">
        <f t="shared" ca="1" si="3"/>
        <v>31546516.53809689</v>
      </c>
      <c r="P20" s="33">
        <f t="shared" ca="1" si="1"/>
        <v>-48729.283472348005</v>
      </c>
      <c r="Q20" s="54">
        <f t="shared" ca="1" si="2"/>
        <v>1.5422979693698669E-3</v>
      </c>
    </row>
    <row r="21" spans="1:17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Data'!N21</f>
        <v>32070764.409511514</v>
      </c>
      <c r="E21">
        <f>'Monthly Data'!BH21</f>
        <v>20</v>
      </c>
      <c r="F21" s="21">
        <f t="shared" ca="1" si="4"/>
        <v>0.13999999999999985</v>
      </c>
      <c r="G21" s="21">
        <f t="shared" ca="1" si="4"/>
        <v>83.64</v>
      </c>
      <c r="H21" s="44">
        <f>'Monthly Data'!CA21</f>
        <v>31</v>
      </c>
      <c r="J21">
        <f>'GS&gt;50 OLS'!$B$5</f>
        <v>16105322.002064399</v>
      </c>
      <c r="K21">
        <f>E21*'GS&gt;50 OLS'!$B$6</f>
        <v>-284882.40150603402</v>
      </c>
      <c r="L21">
        <f ca="1">F21*'GS&gt;50 OLS'!$B$7</f>
        <v>1634.9271335134763</v>
      </c>
      <c r="M21">
        <f ca="1">G21*'GS&gt;50 OLS'!$B$8</f>
        <v>1673723.4182947839</v>
      </c>
      <c r="N21">
        <f>H21*'GS&gt;50 OLS'!$B$9</f>
        <v>13298901.567128634</v>
      </c>
      <c r="O21" s="32">
        <f t="shared" ca="1" si="3"/>
        <v>30794699.513115294</v>
      </c>
      <c r="P21" s="33">
        <f t="shared" ca="1" si="1"/>
        <v>-1276064.8963962197</v>
      </c>
      <c r="Q21" s="54">
        <f t="shared" ca="1" si="2"/>
        <v>3.9789039017035892E-2</v>
      </c>
    </row>
    <row r="22" spans="1:17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Data'!N22</f>
        <v>28697025.497259639</v>
      </c>
      <c r="E22">
        <f>'Monthly Data'!BH22</f>
        <v>21</v>
      </c>
      <c r="F22" s="21">
        <f t="shared" ca="1" si="4"/>
        <v>15.219999999999999</v>
      </c>
      <c r="G22" s="21">
        <f t="shared" ca="1" si="4"/>
        <v>32.629999999999995</v>
      </c>
      <c r="H22" s="44">
        <f>'Monthly Data'!CA22</f>
        <v>30</v>
      </c>
      <c r="J22">
        <f>'GS&gt;50 OLS'!$B$5</f>
        <v>16105322.002064399</v>
      </c>
      <c r="K22">
        <f>E22*'GS&gt;50 OLS'!$B$6</f>
        <v>-299126.52158133569</v>
      </c>
      <c r="L22">
        <f ca="1">F22*'GS&gt;50 OLS'!$B$7</f>
        <v>177739.93551482237</v>
      </c>
      <c r="M22">
        <f ca="1">G22*'GS&gt;50 OLS'!$B$8</f>
        <v>652960.24795503099</v>
      </c>
      <c r="N22">
        <f>H22*'GS&gt;50 OLS'!$B$9</f>
        <v>12869904.742382549</v>
      </c>
      <c r="O22" s="32">
        <f t="shared" ca="1" si="3"/>
        <v>29506800.406335466</v>
      </c>
      <c r="P22" s="33">
        <f t="shared" ca="1" si="1"/>
        <v>809774.90907582641</v>
      </c>
      <c r="Q22" s="54">
        <f t="shared" ca="1" si="2"/>
        <v>2.8218078182115219E-2</v>
      </c>
    </row>
    <row r="23" spans="1:17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Data'!N23</f>
        <v>28734265.906160805</v>
      </c>
      <c r="E23">
        <f>'Monthly Data'!BH23</f>
        <v>22</v>
      </c>
      <c r="F23" s="21">
        <f t="shared" ca="1" si="4"/>
        <v>131.9</v>
      </c>
      <c r="G23" s="21">
        <f t="shared" ca="1" si="4"/>
        <v>1.05</v>
      </c>
      <c r="H23" s="44">
        <f>'Monthly Data'!CA23</f>
        <v>31</v>
      </c>
      <c r="J23">
        <f>'GS&gt;50 OLS'!$B$5</f>
        <v>16105322.002064399</v>
      </c>
      <c r="K23">
        <f>E23*'GS&gt;50 OLS'!$B$6</f>
        <v>-313370.64165663742</v>
      </c>
      <c r="L23">
        <f ca="1">F23*'GS&gt;50 OLS'!$B$7</f>
        <v>1540334.9207887696</v>
      </c>
      <c r="M23">
        <f ca="1">G23*'GS&gt;50 OLS'!$B$8</f>
        <v>21011.592410443845</v>
      </c>
      <c r="N23">
        <f>H23*'GS&gt;50 OLS'!$B$9</f>
        <v>13298901.567128634</v>
      </c>
      <c r="O23" s="32">
        <f t="shared" ca="1" si="3"/>
        <v>30652199.440735608</v>
      </c>
      <c r="P23" s="33">
        <f t="shared" ca="1" si="1"/>
        <v>1917933.534574803</v>
      </c>
      <c r="Q23" s="54">
        <f t="shared" ca="1" si="2"/>
        <v>6.6747260599533398E-2</v>
      </c>
    </row>
    <row r="24" spans="1:17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Data'!N24</f>
        <v>30593931.627891105</v>
      </c>
      <c r="E24">
        <f>'Monthly Data'!BH24</f>
        <v>23</v>
      </c>
      <c r="F24" s="21">
        <f t="shared" ca="1" si="4"/>
        <v>319.14</v>
      </c>
      <c r="G24" s="21">
        <f t="shared" ca="1" si="4"/>
        <v>0</v>
      </c>
      <c r="H24" s="44">
        <f>'Monthly Data'!CA24</f>
        <v>30</v>
      </c>
      <c r="J24">
        <f>'GS&gt;50 OLS'!$B$5</f>
        <v>16105322.002064399</v>
      </c>
      <c r="K24">
        <f>E24*'GS&gt;50 OLS'!$B$6</f>
        <v>-327614.7617319391</v>
      </c>
      <c r="L24">
        <f ca="1">F24*'GS&gt;50 OLS'!$B$7</f>
        <v>3726933.1813535094</v>
      </c>
      <c r="M24">
        <f ca="1">G24*'GS&gt;50 OLS'!$B$8</f>
        <v>0</v>
      </c>
      <c r="N24">
        <f>H24*'GS&gt;50 OLS'!$B$9</f>
        <v>12869904.742382549</v>
      </c>
      <c r="O24" s="32">
        <f t="shared" ca="1" si="3"/>
        <v>32374545.16406852</v>
      </c>
      <c r="P24" s="33">
        <f t="shared" ca="1" si="1"/>
        <v>1780613.5361774154</v>
      </c>
      <c r="Q24" s="54">
        <f t="shared" ca="1" si="2"/>
        <v>5.8201526950988888E-2</v>
      </c>
    </row>
    <row r="25" spans="1:17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Data'!N25</f>
        <v>35134653.593934827</v>
      </c>
      <c r="E25">
        <f>'Monthly Data'!BH25</f>
        <v>24</v>
      </c>
      <c r="F25" s="21">
        <f t="shared" ca="1" si="4"/>
        <v>562.53000000000009</v>
      </c>
      <c r="G25" s="21">
        <f t="shared" ca="1" si="4"/>
        <v>0</v>
      </c>
      <c r="H25" s="44">
        <f>'Monthly Data'!CA25</f>
        <v>31</v>
      </c>
      <c r="J25">
        <f>'GS&gt;50 OLS'!$B$5</f>
        <v>16105322.002064399</v>
      </c>
      <c r="K25">
        <f>E25*'GS&gt;50 OLS'!$B$6</f>
        <v>-341858.88180724077</v>
      </c>
      <c r="L25">
        <f ca="1">F25*'GS&gt;50 OLS'!$B$7</f>
        <v>6569254.0029666927</v>
      </c>
      <c r="M25">
        <f ca="1">G25*'GS&gt;50 OLS'!$B$8</f>
        <v>0</v>
      </c>
      <c r="N25">
        <f>H25*'GS&gt;50 OLS'!$B$9</f>
        <v>13298901.567128634</v>
      </c>
      <c r="O25" s="32">
        <f t="shared" ca="1" si="3"/>
        <v>35631618.690352485</v>
      </c>
      <c r="P25" s="33">
        <f t="shared" ca="1" si="1"/>
        <v>496965.09641765803</v>
      </c>
      <c r="Q25" s="54">
        <f t="shared" ca="1" si="2"/>
        <v>1.4144585062977465E-2</v>
      </c>
    </row>
    <row r="26" spans="1:17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Data'!N26</f>
        <v>35982369.711172439</v>
      </c>
      <c r="E26">
        <f>'Monthly Data'!BH26</f>
        <v>25</v>
      </c>
      <c r="F26" s="21">
        <f t="shared" ca="1" si="4"/>
        <v>691.0200000000001</v>
      </c>
      <c r="G26" s="21">
        <f t="shared" ca="1" si="4"/>
        <v>0</v>
      </c>
      <c r="H26" s="44">
        <f>'Monthly Data'!CA26</f>
        <v>31</v>
      </c>
      <c r="J26">
        <f>'GS&gt;50 OLS'!$B$5</f>
        <v>16105322.002064399</v>
      </c>
      <c r="K26">
        <f>E26*'GS&gt;50 OLS'!$B$6</f>
        <v>-356103.00188254251</v>
      </c>
      <c r="L26">
        <f ca="1">F26*'GS&gt;50 OLS'!$B$7</f>
        <v>8069766.7700034548</v>
      </c>
      <c r="M26">
        <f ca="1">G26*'GS&gt;50 OLS'!$B$8</f>
        <v>0</v>
      </c>
      <c r="N26">
        <f>H26*'GS&gt;50 OLS'!$B$9</f>
        <v>13298901.567128634</v>
      </c>
      <c r="O26" s="32">
        <f t="shared" ca="1" si="3"/>
        <v>37117887.33731395</v>
      </c>
      <c r="P26" s="33">
        <f t="shared" ca="1" si="1"/>
        <v>1135517.6261415109</v>
      </c>
      <c r="Q26" s="54">
        <f t="shared" ca="1" si="2"/>
        <v>3.1557610998281069E-2</v>
      </c>
    </row>
    <row r="27" spans="1:17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Data'!N27</f>
        <v>37828239.006029479</v>
      </c>
      <c r="E27">
        <f>'Monthly Data'!BH27</f>
        <v>26</v>
      </c>
      <c r="F27" s="21">
        <f t="shared" ca="1" si="4"/>
        <v>589.64999999999986</v>
      </c>
      <c r="G27" s="21">
        <f t="shared" ca="1" si="4"/>
        <v>0</v>
      </c>
      <c r="H27" s="44">
        <f>'Monthly Data'!CA27</f>
        <v>28</v>
      </c>
      <c r="J27">
        <f>'GS&gt;50 OLS'!$B$5</f>
        <v>16105322.002064399</v>
      </c>
      <c r="K27">
        <f>E27*'GS&gt;50 OLS'!$B$6</f>
        <v>-370347.12195784418</v>
      </c>
      <c r="L27">
        <f ca="1">F27*'GS&gt;50 OLS'!$B$7</f>
        <v>6885962.7448301576</v>
      </c>
      <c r="M27">
        <f ca="1">G27*'GS&gt;50 OLS'!$B$8</f>
        <v>0</v>
      </c>
      <c r="N27">
        <f>H27*'GS&gt;50 OLS'!$B$9</f>
        <v>12011911.09289038</v>
      </c>
      <c r="O27" s="32">
        <f t="shared" ca="1" si="3"/>
        <v>34632848.717827097</v>
      </c>
      <c r="P27" s="33">
        <f t="shared" ca="1" si="1"/>
        <v>-3195390.2882023826</v>
      </c>
      <c r="Q27" s="54">
        <f t="shared" ca="1" si="2"/>
        <v>8.4471029372873166E-2</v>
      </c>
    </row>
    <row r="28" spans="1:17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Data'!N28</f>
        <v>34885482.563555844</v>
      </c>
      <c r="E28">
        <f>'Monthly Data'!BH28</f>
        <v>27</v>
      </c>
      <c r="F28" s="21">
        <f t="shared" ca="1" si="4"/>
        <v>453.18999999999994</v>
      </c>
      <c r="G28" s="21">
        <f t="shared" ca="1" si="4"/>
        <v>0.18999999999999986</v>
      </c>
      <c r="H28" s="44">
        <f>'Monthly Data'!CA28</f>
        <v>31</v>
      </c>
      <c r="J28">
        <f>'GS&gt;50 OLS'!$B$5</f>
        <v>16105322.002064399</v>
      </c>
      <c r="K28">
        <f>E28*'GS&gt;50 OLS'!$B$6</f>
        <v>-384591.24203314591</v>
      </c>
      <c r="L28">
        <f ca="1">F28*'GS&gt;50 OLS'!$B$7</f>
        <v>5292375.911692664</v>
      </c>
      <c r="M28">
        <f ca="1">G28*'GS&gt;50 OLS'!$B$8</f>
        <v>3802.097674270788</v>
      </c>
      <c r="N28">
        <f>H28*'GS&gt;50 OLS'!$B$9</f>
        <v>13298901.567128634</v>
      </c>
      <c r="O28" s="32">
        <f t="shared" ca="1" si="3"/>
        <v>34315810.336526819</v>
      </c>
      <c r="P28" s="33">
        <f t="shared" ca="1" si="1"/>
        <v>-569672.22702902555</v>
      </c>
      <c r="Q28" s="54">
        <f t="shared" ca="1" si="2"/>
        <v>1.6329779185114399E-2</v>
      </c>
    </row>
    <row r="29" spans="1:17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Data'!N29</f>
        <v>31347667.963863619</v>
      </c>
      <c r="E29">
        <f>'Monthly Data'!BH29</f>
        <v>28</v>
      </c>
      <c r="F29" s="21">
        <f t="shared" ca="1" si="4"/>
        <v>226.19000000000005</v>
      </c>
      <c r="G29" s="21">
        <f t="shared" ca="1" si="4"/>
        <v>0</v>
      </c>
      <c r="H29" s="44">
        <f>'Monthly Data'!CA29</f>
        <v>30</v>
      </c>
      <c r="J29">
        <f>'GS&gt;50 OLS'!$B$5</f>
        <v>16105322.002064399</v>
      </c>
      <c r="K29">
        <f>E29*'GS&gt;50 OLS'!$B$6</f>
        <v>-398835.36210844759</v>
      </c>
      <c r="L29">
        <f ca="1">F29*'GS&gt;50 OLS'!$B$7</f>
        <v>2641458.3452100977</v>
      </c>
      <c r="M29">
        <f ca="1">G29*'GS&gt;50 OLS'!$B$8</f>
        <v>0</v>
      </c>
      <c r="N29">
        <f>H29*'GS&gt;50 OLS'!$B$9</f>
        <v>12869904.742382549</v>
      </c>
      <c r="O29" s="32">
        <f t="shared" ca="1" si="3"/>
        <v>31217849.727548599</v>
      </c>
      <c r="P29" s="33">
        <f t="shared" ca="1" si="1"/>
        <v>-129818.23631501943</v>
      </c>
      <c r="Q29" s="54">
        <f t="shared" ca="1" si="2"/>
        <v>4.1412406327854716E-3</v>
      </c>
    </row>
    <row r="30" spans="1:17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Data'!N30</f>
        <v>29572003.048316926</v>
      </c>
      <c r="E30">
        <f>'Monthly Data'!BH30</f>
        <v>29</v>
      </c>
      <c r="F30" s="21">
        <f t="shared" ca="1" si="4"/>
        <v>36</v>
      </c>
      <c r="G30" s="21">
        <f t="shared" ca="1" si="4"/>
        <v>20.979999999999997</v>
      </c>
      <c r="H30" s="44">
        <f>'Monthly Data'!CA30</f>
        <v>31</v>
      </c>
      <c r="J30">
        <f>'GS&gt;50 OLS'!$B$5</f>
        <v>16105322.002064399</v>
      </c>
      <c r="K30">
        <f>E30*'GS&gt;50 OLS'!$B$6</f>
        <v>-413079.48218374932</v>
      </c>
      <c r="L30">
        <f ca="1">F30*'GS&gt;50 OLS'!$B$7</f>
        <v>420409.83433203719</v>
      </c>
      <c r="M30">
        <f ca="1">G30*'GS&gt;50 OLS'!$B$8</f>
        <v>419831.62740105885</v>
      </c>
      <c r="N30">
        <f>H30*'GS&gt;50 OLS'!$B$9</f>
        <v>13298901.567128634</v>
      </c>
      <c r="O30" s="32">
        <f t="shared" ca="1" si="3"/>
        <v>29831385.548742384</v>
      </c>
      <c r="P30" s="33">
        <f t="shared" ca="1" si="1"/>
        <v>259382.50042545795</v>
      </c>
      <c r="Q30" s="54">
        <f t="shared" ca="1" si="2"/>
        <v>8.7712185069661885E-3</v>
      </c>
    </row>
    <row r="31" spans="1:17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Data'!N31</f>
        <v>29331819.62948915</v>
      </c>
      <c r="E31">
        <f>'Monthly Data'!BH31</f>
        <v>30</v>
      </c>
      <c r="F31" s="21">
        <f t="shared" ref="F31:G46" ca="1" si="5">F19</f>
        <v>1.0699999999999998</v>
      </c>
      <c r="G31" s="21">
        <f t="shared" ca="1" si="5"/>
        <v>45.92</v>
      </c>
      <c r="H31" s="44">
        <f>'Monthly Data'!CA31</f>
        <v>30</v>
      </c>
      <c r="J31">
        <f>'GS&gt;50 OLS'!$B$5</f>
        <v>16105322.002064399</v>
      </c>
      <c r="K31">
        <f>E31*'GS&gt;50 OLS'!$B$6</f>
        <v>-427323.602259051</v>
      </c>
      <c r="L31">
        <f ca="1">F31*'GS&gt;50 OLS'!$B$7</f>
        <v>12495.514520424436</v>
      </c>
      <c r="M31">
        <f ca="1">G31*'GS&gt;50 OLS'!$B$8</f>
        <v>918906.97475007747</v>
      </c>
      <c r="N31">
        <f>H31*'GS&gt;50 OLS'!$B$9</f>
        <v>12869904.742382549</v>
      </c>
      <c r="O31" s="32">
        <f t="shared" ca="1" si="3"/>
        <v>29479305.631458402</v>
      </c>
      <c r="P31" s="33">
        <f t="shared" ca="1" si="1"/>
        <v>147486.00196925178</v>
      </c>
      <c r="Q31" s="54">
        <f t="shared" ca="1" si="2"/>
        <v>5.0281913577899778E-3</v>
      </c>
    </row>
    <row r="32" spans="1:17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Data'!N32</f>
        <v>32859259.945149835</v>
      </c>
      <c r="E32">
        <f>'Monthly Data'!BH32</f>
        <v>31</v>
      </c>
      <c r="F32" s="21">
        <f t="shared" ca="1" si="5"/>
        <v>0</v>
      </c>
      <c r="G32" s="21">
        <f t="shared" ca="1" si="5"/>
        <v>120.58</v>
      </c>
      <c r="H32" s="44">
        <f>'Monthly Data'!CA32</f>
        <v>31</v>
      </c>
      <c r="J32">
        <f>'GS&gt;50 OLS'!$B$5</f>
        <v>16105322.002064399</v>
      </c>
      <c r="K32">
        <f>E32*'GS&gt;50 OLS'!$B$6</f>
        <v>-441567.72233435273</v>
      </c>
      <c r="L32">
        <f ca="1">F32*'GS&gt;50 OLS'!$B$7</f>
        <v>0</v>
      </c>
      <c r="M32">
        <f ca="1">G32*'GS&gt;50 OLS'!$B$8</f>
        <v>2412931.2503345893</v>
      </c>
      <c r="N32">
        <f>H32*'GS&gt;50 OLS'!$B$9</f>
        <v>13298901.567128634</v>
      </c>
      <c r="O32" s="32">
        <f t="shared" ca="1" si="3"/>
        <v>31375587.097193271</v>
      </c>
      <c r="P32" s="33">
        <f t="shared" ca="1" si="1"/>
        <v>-1483672.8479565643</v>
      </c>
      <c r="Q32" s="54">
        <f t="shared" ca="1" si="2"/>
        <v>4.5152351283418379E-2</v>
      </c>
    </row>
    <row r="33" spans="1:17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Data'!N33</f>
        <v>31271213.943344951</v>
      </c>
      <c r="E33">
        <f>'Monthly Data'!BH33</f>
        <v>32</v>
      </c>
      <c r="F33" s="21">
        <f t="shared" ca="1" si="5"/>
        <v>0.13999999999999985</v>
      </c>
      <c r="G33" s="21">
        <f t="shared" ca="1" si="5"/>
        <v>83.64</v>
      </c>
      <c r="H33" s="44">
        <f>'Monthly Data'!CA33</f>
        <v>31</v>
      </c>
      <c r="J33">
        <f>'GS&gt;50 OLS'!$B$5</f>
        <v>16105322.002064399</v>
      </c>
      <c r="K33">
        <f>E33*'GS&gt;50 OLS'!$B$6</f>
        <v>-455811.8424096544</v>
      </c>
      <c r="L33">
        <f ca="1">F33*'GS&gt;50 OLS'!$B$7</f>
        <v>1634.9271335134763</v>
      </c>
      <c r="M33">
        <f ca="1">G33*'GS&gt;50 OLS'!$B$8</f>
        <v>1673723.4182947839</v>
      </c>
      <c r="N33">
        <f>H33*'GS&gt;50 OLS'!$B$9</f>
        <v>13298901.567128634</v>
      </c>
      <c r="O33" s="32">
        <f t="shared" ca="1" si="3"/>
        <v>30623770.072211675</v>
      </c>
      <c r="P33" s="33">
        <f t="shared" ca="1" si="1"/>
        <v>-647443.87113327533</v>
      </c>
      <c r="Q33" s="54">
        <f t="shared" ca="1" si="2"/>
        <v>2.0704148943698507E-2</v>
      </c>
    </row>
    <row r="34" spans="1:17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Data'!N34</f>
        <v>30804868.814058352</v>
      </c>
      <c r="E34">
        <f>'Monthly Data'!BH34</f>
        <v>33</v>
      </c>
      <c r="F34" s="21">
        <f t="shared" ca="1" si="5"/>
        <v>15.219999999999999</v>
      </c>
      <c r="G34" s="21">
        <f t="shared" ca="1" si="5"/>
        <v>32.629999999999995</v>
      </c>
      <c r="H34" s="44">
        <f>'Monthly Data'!CA34</f>
        <v>30</v>
      </c>
      <c r="J34">
        <f>'GS&gt;50 OLS'!$B$5</f>
        <v>16105322.002064399</v>
      </c>
      <c r="K34">
        <f>E34*'GS&gt;50 OLS'!$B$6</f>
        <v>-470055.96248495608</v>
      </c>
      <c r="L34">
        <f ca="1">F34*'GS&gt;50 OLS'!$B$7</f>
        <v>177739.93551482237</v>
      </c>
      <c r="M34">
        <f ca="1">G34*'GS&gt;50 OLS'!$B$8</f>
        <v>652960.24795503099</v>
      </c>
      <c r="N34">
        <f>H34*'GS&gt;50 OLS'!$B$9</f>
        <v>12869904.742382549</v>
      </c>
      <c r="O34" s="32">
        <f t="shared" ca="1" si="3"/>
        <v>29335870.965431847</v>
      </c>
      <c r="P34" s="33">
        <f t="shared" ref="P34:P65" ca="1" si="6">O34-D34</f>
        <v>-1468997.8486265056</v>
      </c>
      <c r="Q34" s="54">
        <f t="shared" ref="Q34:Q65" ca="1" si="7">ABS(P34/D34)</f>
        <v>4.7687197030233809E-2</v>
      </c>
    </row>
    <row r="35" spans="1:17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Data'!N35</f>
        <v>28615954.509416953</v>
      </c>
      <c r="E35">
        <f>'Monthly Data'!BH35</f>
        <v>34</v>
      </c>
      <c r="F35" s="21">
        <f t="shared" ca="1" si="5"/>
        <v>131.9</v>
      </c>
      <c r="G35" s="21">
        <f t="shared" ca="1" si="5"/>
        <v>1.05</v>
      </c>
      <c r="H35" s="44">
        <f>'Monthly Data'!CA35</f>
        <v>31</v>
      </c>
      <c r="J35">
        <f>'GS&gt;50 OLS'!$B$5</f>
        <v>16105322.002064399</v>
      </c>
      <c r="K35">
        <f>E35*'GS&gt;50 OLS'!$B$6</f>
        <v>-484300.08256025781</v>
      </c>
      <c r="L35">
        <f ca="1">F35*'GS&gt;50 OLS'!$B$7</f>
        <v>1540334.9207887696</v>
      </c>
      <c r="M35">
        <f ca="1">G35*'GS&gt;50 OLS'!$B$8</f>
        <v>21011.592410443845</v>
      </c>
      <c r="N35">
        <f>H35*'GS&gt;50 OLS'!$B$9</f>
        <v>13298901.567128634</v>
      </c>
      <c r="O35" s="32">
        <f t="shared" ca="1" si="3"/>
        <v>30481269.999831989</v>
      </c>
      <c r="P35" s="33">
        <f t="shared" ca="1" si="6"/>
        <v>1865315.4904150367</v>
      </c>
      <c r="Q35" s="54">
        <f t="shared" ca="1" si="7"/>
        <v>6.518445819450816E-2</v>
      </c>
    </row>
    <row r="36" spans="1:17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Data'!N36</f>
        <v>31036898.974597916</v>
      </c>
      <c r="E36">
        <f>'Monthly Data'!BH36</f>
        <v>35</v>
      </c>
      <c r="F36" s="21">
        <f t="shared" ca="1" si="5"/>
        <v>319.14</v>
      </c>
      <c r="G36" s="21">
        <f t="shared" ca="1" si="5"/>
        <v>0</v>
      </c>
      <c r="H36" s="44">
        <f>'Monthly Data'!CA36</f>
        <v>30</v>
      </c>
      <c r="J36">
        <f>'GS&gt;50 OLS'!$B$5</f>
        <v>16105322.002064399</v>
      </c>
      <c r="K36">
        <f>E36*'GS&gt;50 OLS'!$B$6</f>
        <v>-498544.20263555949</v>
      </c>
      <c r="L36">
        <f ca="1">F36*'GS&gt;50 OLS'!$B$7</f>
        <v>3726933.1813535094</v>
      </c>
      <c r="M36">
        <f ca="1">G36*'GS&gt;50 OLS'!$B$8</f>
        <v>0</v>
      </c>
      <c r="N36">
        <f>H36*'GS&gt;50 OLS'!$B$9</f>
        <v>12869904.742382549</v>
      </c>
      <c r="O36" s="32">
        <f t="shared" ca="1" si="3"/>
        <v>32203615.723164897</v>
      </c>
      <c r="P36" s="33">
        <f t="shared" ca="1" si="6"/>
        <v>1166716.7485669814</v>
      </c>
      <c r="Q36" s="54">
        <f t="shared" ca="1" si="7"/>
        <v>3.75912796417541E-2</v>
      </c>
    </row>
    <row r="37" spans="1:17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Data'!N37</f>
        <v>33270960.414546616</v>
      </c>
      <c r="E37">
        <f>'Monthly Data'!BH37</f>
        <v>36</v>
      </c>
      <c r="F37" s="21">
        <f t="shared" ca="1" si="5"/>
        <v>562.53000000000009</v>
      </c>
      <c r="G37" s="21">
        <f t="shared" ca="1" si="5"/>
        <v>0</v>
      </c>
      <c r="H37" s="44">
        <f>'Monthly Data'!CA37</f>
        <v>31</v>
      </c>
      <c r="J37">
        <f>'GS&gt;50 OLS'!$B$5</f>
        <v>16105322.002064399</v>
      </c>
      <c r="K37">
        <f>E37*'GS&gt;50 OLS'!$B$6</f>
        <v>-512788.32271086122</v>
      </c>
      <c r="L37">
        <f ca="1">F37*'GS&gt;50 OLS'!$B$7</f>
        <v>6569254.0029666927</v>
      </c>
      <c r="M37">
        <f ca="1">G37*'GS&gt;50 OLS'!$B$8</f>
        <v>0</v>
      </c>
      <c r="N37">
        <f>H37*'GS&gt;50 OLS'!$B$9</f>
        <v>13298901.567128634</v>
      </c>
      <c r="O37" s="32">
        <f t="shared" ca="1" si="3"/>
        <v>35460689.249448866</v>
      </c>
      <c r="P37" s="33">
        <f t="shared" ca="1" si="6"/>
        <v>2189728.8349022493</v>
      </c>
      <c r="Q37" s="54">
        <f t="shared" ca="1" si="7"/>
        <v>6.5815017288916713E-2</v>
      </c>
    </row>
    <row r="38" spans="1:17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Data'!N38</f>
        <v>36462342.10722129</v>
      </c>
      <c r="E38">
        <f>'Monthly Data'!BH38</f>
        <v>37</v>
      </c>
      <c r="F38" s="21">
        <f t="shared" ca="1" si="5"/>
        <v>691.0200000000001</v>
      </c>
      <c r="G38" s="21">
        <f t="shared" ca="1" si="5"/>
        <v>0</v>
      </c>
      <c r="H38" s="44">
        <f>'Monthly Data'!CA38</f>
        <v>31</v>
      </c>
      <c r="J38">
        <f>'GS&gt;50 OLS'!$B$5</f>
        <v>16105322.002064399</v>
      </c>
      <c r="K38">
        <f>E38*'GS&gt;50 OLS'!$B$6</f>
        <v>-527032.44278616295</v>
      </c>
      <c r="L38">
        <f ca="1">F38*'GS&gt;50 OLS'!$B$7</f>
        <v>8069766.7700034548</v>
      </c>
      <c r="M38">
        <f ca="1">G38*'GS&gt;50 OLS'!$B$8</f>
        <v>0</v>
      </c>
      <c r="N38">
        <f>H38*'GS&gt;50 OLS'!$B$9</f>
        <v>13298901.567128634</v>
      </c>
      <c r="O38" s="32">
        <f t="shared" ca="1" si="3"/>
        <v>36946957.896410324</v>
      </c>
      <c r="P38" s="33">
        <f t="shared" ca="1" si="6"/>
        <v>484615.78918903321</v>
      </c>
      <c r="Q38" s="54">
        <f t="shared" ca="1" si="7"/>
        <v>1.3290857393745316E-2</v>
      </c>
    </row>
    <row r="39" spans="1:17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Data'!N39</f>
        <v>33732328.681521416</v>
      </c>
      <c r="E39">
        <f>'Monthly Data'!BH39</f>
        <v>38</v>
      </c>
      <c r="F39" s="21">
        <f t="shared" ca="1" si="5"/>
        <v>589.64999999999986</v>
      </c>
      <c r="G39" s="21">
        <f t="shared" ca="1" si="5"/>
        <v>0</v>
      </c>
      <c r="H39" s="44">
        <f>'Monthly Data'!CA39</f>
        <v>29</v>
      </c>
      <c r="J39">
        <f>'GS&gt;50 OLS'!$B$5</f>
        <v>16105322.002064399</v>
      </c>
      <c r="K39">
        <f>E39*'GS&gt;50 OLS'!$B$6</f>
        <v>-541276.56286146457</v>
      </c>
      <c r="L39">
        <f ca="1">F39*'GS&gt;50 OLS'!$B$7</f>
        <v>6885962.7448301576</v>
      </c>
      <c r="M39">
        <f ca="1">G39*'GS&gt;50 OLS'!$B$8</f>
        <v>0</v>
      </c>
      <c r="N39">
        <f>H39*'GS&gt;50 OLS'!$B$9</f>
        <v>12440907.917636465</v>
      </c>
      <c r="O39" s="32">
        <f t="shared" ca="1" si="3"/>
        <v>34890916.101669557</v>
      </c>
      <c r="P39" s="33">
        <f t="shared" ca="1" si="6"/>
        <v>1158587.4201481417</v>
      </c>
      <c r="Q39" s="54">
        <f t="shared" ca="1" si="7"/>
        <v>3.4346499795100606E-2</v>
      </c>
    </row>
    <row r="40" spans="1:17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Data'!N40</f>
        <v>33343555.780711014</v>
      </c>
      <c r="E40">
        <f>'Monthly Data'!BH40</f>
        <v>39</v>
      </c>
      <c r="F40" s="21">
        <f t="shared" ca="1" si="5"/>
        <v>453.18999999999994</v>
      </c>
      <c r="G40" s="21">
        <f t="shared" ca="1" si="5"/>
        <v>0.18999999999999986</v>
      </c>
      <c r="H40" s="44">
        <f>'Monthly Data'!CA40</f>
        <v>31</v>
      </c>
      <c r="J40">
        <f>'GS&gt;50 OLS'!$B$5</f>
        <v>16105322.002064399</v>
      </c>
      <c r="K40">
        <f>E40*'GS&gt;50 OLS'!$B$6</f>
        <v>-555520.6829367663</v>
      </c>
      <c r="L40">
        <f ca="1">F40*'GS&gt;50 OLS'!$B$7</f>
        <v>5292375.911692664</v>
      </c>
      <c r="M40">
        <f ca="1">G40*'GS&gt;50 OLS'!$B$8</f>
        <v>3802.097674270788</v>
      </c>
      <c r="N40">
        <f>H40*'GS&gt;50 OLS'!$B$9</f>
        <v>13298901.567128634</v>
      </c>
      <c r="O40" s="32">
        <f t="shared" ca="1" si="3"/>
        <v>34144880.8956232</v>
      </c>
      <c r="P40" s="33">
        <f t="shared" ca="1" si="6"/>
        <v>801325.11491218582</v>
      </c>
      <c r="Q40" s="54">
        <f t="shared" ca="1" si="7"/>
        <v>2.4032383354139635E-2</v>
      </c>
    </row>
    <row r="41" spans="1:17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Data'!N41</f>
        <v>29518391.840846576</v>
      </c>
      <c r="E41">
        <f>'Monthly Data'!BH41</f>
        <v>40</v>
      </c>
      <c r="F41" s="21">
        <f t="shared" ca="1" si="5"/>
        <v>226.19000000000005</v>
      </c>
      <c r="G41" s="21">
        <f t="shared" ca="1" si="5"/>
        <v>0</v>
      </c>
      <c r="H41" s="44">
        <f>'Monthly Data'!CA41</f>
        <v>30</v>
      </c>
      <c r="J41">
        <f>'GS&gt;50 OLS'!$B$5</f>
        <v>16105322.002064399</v>
      </c>
      <c r="K41">
        <f>E41*'GS&gt;50 OLS'!$B$6</f>
        <v>-569764.80301206803</v>
      </c>
      <c r="L41">
        <f ca="1">F41*'GS&gt;50 OLS'!$B$7</f>
        <v>2641458.3452100977</v>
      </c>
      <c r="M41">
        <f ca="1">G41*'GS&gt;50 OLS'!$B$8</f>
        <v>0</v>
      </c>
      <c r="N41">
        <f>H41*'GS&gt;50 OLS'!$B$9</f>
        <v>12869904.742382549</v>
      </c>
      <c r="O41" s="32">
        <f t="shared" ca="1" si="3"/>
        <v>31046920.28664498</v>
      </c>
      <c r="P41" s="33">
        <f t="shared" ca="1" si="6"/>
        <v>1528528.4457984045</v>
      </c>
      <c r="Q41" s="54">
        <f t="shared" ca="1" si="7"/>
        <v>5.1782239833379991E-2</v>
      </c>
    </row>
    <row r="42" spans="1:17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Data'!N42</f>
        <v>29968087.407781452</v>
      </c>
      <c r="E42">
        <f>'Monthly Data'!BH42</f>
        <v>41</v>
      </c>
      <c r="F42" s="21">
        <f t="shared" ca="1" si="5"/>
        <v>36</v>
      </c>
      <c r="G42" s="21">
        <f t="shared" ca="1" si="5"/>
        <v>20.979999999999997</v>
      </c>
      <c r="H42" s="44">
        <f>'Monthly Data'!CA42</f>
        <v>31</v>
      </c>
      <c r="J42">
        <f>'GS&gt;50 OLS'!$B$5</f>
        <v>16105322.002064399</v>
      </c>
      <c r="K42">
        <f>E42*'GS&gt;50 OLS'!$B$6</f>
        <v>-584008.92308736965</v>
      </c>
      <c r="L42">
        <f ca="1">F42*'GS&gt;50 OLS'!$B$7</f>
        <v>420409.83433203719</v>
      </c>
      <c r="M42">
        <f ca="1">G42*'GS&gt;50 OLS'!$B$8</f>
        <v>419831.62740105885</v>
      </c>
      <c r="N42">
        <f>H42*'GS&gt;50 OLS'!$B$9</f>
        <v>13298901.567128634</v>
      </c>
      <c r="O42" s="32">
        <f t="shared" ca="1" si="3"/>
        <v>29660456.107838761</v>
      </c>
      <c r="P42" s="33">
        <f t="shared" ca="1" si="6"/>
        <v>-307631.29994269088</v>
      </c>
      <c r="Q42" s="54">
        <f t="shared" ca="1" si="7"/>
        <v>1.0265296405362591E-2</v>
      </c>
    </row>
    <row r="43" spans="1:17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Data'!N43</f>
        <v>29692847.008157719</v>
      </c>
      <c r="E43">
        <f>'Monthly Data'!BH43</f>
        <v>42</v>
      </c>
      <c r="F43" s="21">
        <f t="shared" ca="1" si="5"/>
        <v>1.0699999999999998</v>
      </c>
      <c r="G43" s="21">
        <f t="shared" ca="1" si="5"/>
        <v>45.92</v>
      </c>
      <c r="H43" s="44">
        <f>'Monthly Data'!CA43</f>
        <v>30</v>
      </c>
      <c r="J43">
        <f>'GS&gt;50 OLS'!$B$5</f>
        <v>16105322.002064399</v>
      </c>
      <c r="K43">
        <f>E43*'GS&gt;50 OLS'!$B$6</f>
        <v>-598253.04316267138</v>
      </c>
      <c r="L43">
        <f ca="1">F43*'GS&gt;50 OLS'!$B$7</f>
        <v>12495.514520424436</v>
      </c>
      <c r="M43">
        <f ca="1">G43*'GS&gt;50 OLS'!$B$8</f>
        <v>918906.97475007747</v>
      </c>
      <c r="N43">
        <f>H43*'GS&gt;50 OLS'!$B$9</f>
        <v>12869904.742382549</v>
      </c>
      <c r="O43" s="32">
        <f t="shared" ca="1" si="3"/>
        <v>29308376.190554779</v>
      </c>
      <c r="P43" s="33">
        <f t="shared" ca="1" si="6"/>
        <v>-384470.8176029399</v>
      </c>
      <c r="Q43" s="54">
        <f t="shared" ca="1" si="7"/>
        <v>1.2948263852816526E-2</v>
      </c>
    </row>
    <row r="44" spans="1:17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Data'!N44</f>
        <v>31640727.565897495</v>
      </c>
      <c r="E44">
        <f>'Monthly Data'!BH44</f>
        <v>43</v>
      </c>
      <c r="F44" s="21">
        <f t="shared" ca="1" si="5"/>
        <v>0</v>
      </c>
      <c r="G44" s="21">
        <f t="shared" ca="1" si="5"/>
        <v>120.58</v>
      </c>
      <c r="H44" s="44">
        <f>'Monthly Data'!CA44</f>
        <v>31</v>
      </c>
      <c r="J44">
        <f>'GS&gt;50 OLS'!$B$5</f>
        <v>16105322.002064399</v>
      </c>
      <c r="K44">
        <f>E44*'GS&gt;50 OLS'!$B$6</f>
        <v>-612497.16323797312</v>
      </c>
      <c r="L44">
        <f ca="1">F44*'GS&gt;50 OLS'!$B$7</f>
        <v>0</v>
      </c>
      <c r="M44">
        <f ca="1">G44*'GS&gt;50 OLS'!$B$8</f>
        <v>2412931.2503345893</v>
      </c>
      <c r="N44">
        <f>H44*'GS&gt;50 OLS'!$B$9</f>
        <v>13298901.567128634</v>
      </c>
      <c r="O44" s="32">
        <f t="shared" ca="1" si="3"/>
        <v>31204657.656289652</v>
      </c>
      <c r="P44" s="33">
        <f t="shared" ca="1" si="6"/>
        <v>-436069.90960784256</v>
      </c>
      <c r="Q44" s="54">
        <f t="shared" ca="1" si="7"/>
        <v>1.3781917899948688E-2</v>
      </c>
    </row>
    <row r="45" spans="1:17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Data'!N45</f>
        <v>30404163.513076466</v>
      </c>
      <c r="E45">
        <f>'Monthly Data'!BH45</f>
        <v>44</v>
      </c>
      <c r="F45" s="21">
        <f t="shared" ca="1" si="5"/>
        <v>0.13999999999999985</v>
      </c>
      <c r="G45" s="21">
        <f t="shared" ca="1" si="5"/>
        <v>83.64</v>
      </c>
      <c r="H45" s="44">
        <f>'Monthly Data'!CA45</f>
        <v>31</v>
      </c>
      <c r="J45">
        <f>'GS&gt;50 OLS'!$B$5</f>
        <v>16105322.002064399</v>
      </c>
      <c r="K45">
        <f>E45*'GS&gt;50 OLS'!$B$6</f>
        <v>-626741.28331327485</v>
      </c>
      <c r="L45">
        <f ca="1">F45*'GS&gt;50 OLS'!$B$7</f>
        <v>1634.9271335134763</v>
      </c>
      <c r="M45">
        <f ca="1">G45*'GS&gt;50 OLS'!$B$8</f>
        <v>1673723.4182947839</v>
      </c>
      <c r="N45">
        <f>H45*'GS&gt;50 OLS'!$B$9</f>
        <v>13298901.567128634</v>
      </c>
      <c r="O45" s="32">
        <f t="shared" ca="1" si="3"/>
        <v>30452840.631308056</v>
      </c>
      <c r="P45" s="33">
        <f t="shared" ca="1" si="6"/>
        <v>48677.118231590837</v>
      </c>
      <c r="Q45" s="54">
        <f t="shared" ca="1" si="7"/>
        <v>1.6010017249991236E-3</v>
      </c>
    </row>
    <row r="46" spans="1:17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Data'!N46</f>
        <v>28931630.310377114</v>
      </c>
      <c r="E46">
        <f>'Monthly Data'!BH46</f>
        <v>45</v>
      </c>
      <c r="F46" s="21">
        <f t="shared" ca="1" si="5"/>
        <v>15.219999999999999</v>
      </c>
      <c r="G46" s="21">
        <f t="shared" ca="1" si="5"/>
        <v>32.629999999999995</v>
      </c>
      <c r="H46" s="44">
        <f>'Monthly Data'!CA46</f>
        <v>30</v>
      </c>
      <c r="J46">
        <f>'GS&gt;50 OLS'!$B$5</f>
        <v>16105322.002064399</v>
      </c>
      <c r="K46">
        <f>E46*'GS&gt;50 OLS'!$B$6</f>
        <v>-640985.40338857647</v>
      </c>
      <c r="L46">
        <f ca="1">F46*'GS&gt;50 OLS'!$B$7</f>
        <v>177739.93551482237</v>
      </c>
      <c r="M46">
        <f ca="1">G46*'GS&gt;50 OLS'!$B$8</f>
        <v>652960.24795503099</v>
      </c>
      <c r="N46">
        <f>H46*'GS&gt;50 OLS'!$B$9</f>
        <v>12869904.742382549</v>
      </c>
      <c r="O46" s="32">
        <f t="shared" ca="1" si="3"/>
        <v>29164941.524528228</v>
      </c>
      <c r="P46" s="33">
        <f t="shared" ca="1" si="6"/>
        <v>233311.21415111423</v>
      </c>
      <c r="Q46" s="54">
        <f t="shared" ca="1" si="7"/>
        <v>8.0642263034665842E-3</v>
      </c>
    </row>
    <row r="47" spans="1:17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Data'!N47</f>
        <v>29575622.927154526</v>
      </c>
      <c r="E47">
        <f>'Monthly Data'!BH47</f>
        <v>46</v>
      </c>
      <c r="F47" s="21">
        <f t="shared" ref="F47:G62" ca="1" si="8">F35</f>
        <v>131.9</v>
      </c>
      <c r="G47" s="21">
        <f t="shared" ca="1" si="8"/>
        <v>1.05</v>
      </c>
      <c r="H47" s="44">
        <f>'Monthly Data'!CA47</f>
        <v>31</v>
      </c>
      <c r="J47">
        <f>'GS&gt;50 OLS'!$B$5</f>
        <v>16105322.002064399</v>
      </c>
      <c r="K47">
        <f>E47*'GS&gt;50 OLS'!$B$6</f>
        <v>-655229.5234638782</v>
      </c>
      <c r="L47">
        <f ca="1">F47*'GS&gt;50 OLS'!$B$7</f>
        <v>1540334.9207887696</v>
      </c>
      <c r="M47">
        <f ca="1">G47*'GS&gt;50 OLS'!$B$8</f>
        <v>21011.592410443845</v>
      </c>
      <c r="N47">
        <f>H47*'GS&gt;50 OLS'!$B$9</f>
        <v>13298901.567128634</v>
      </c>
      <c r="O47" s="32">
        <f t="shared" ca="1" si="3"/>
        <v>30310340.55892837</v>
      </c>
      <c r="P47" s="33">
        <f t="shared" ca="1" si="6"/>
        <v>734717.63177384436</v>
      </c>
      <c r="Q47" s="54">
        <f t="shared" ca="1" si="7"/>
        <v>2.4842000237272149E-2</v>
      </c>
    </row>
    <row r="48" spans="1:17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Data'!N48</f>
        <v>31543935.027945653</v>
      </c>
      <c r="E48">
        <f>'Monthly Data'!BH48</f>
        <v>47</v>
      </c>
      <c r="F48" s="21">
        <f t="shared" ca="1" si="8"/>
        <v>319.14</v>
      </c>
      <c r="G48" s="21">
        <f t="shared" ca="1" si="8"/>
        <v>0</v>
      </c>
      <c r="H48" s="44">
        <f>'Monthly Data'!CA48</f>
        <v>30</v>
      </c>
      <c r="J48">
        <f>'GS&gt;50 OLS'!$B$5</f>
        <v>16105322.002064399</v>
      </c>
      <c r="K48">
        <f>E48*'GS&gt;50 OLS'!$B$6</f>
        <v>-669473.64353917993</v>
      </c>
      <c r="L48">
        <f ca="1">F48*'GS&gt;50 OLS'!$B$7</f>
        <v>3726933.1813535094</v>
      </c>
      <c r="M48">
        <f ca="1">G48*'GS&gt;50 OLS'!$B$8</f>
        <v>0</v>
      </c>
      <c r="N48">
        <f>H48*'GS&gt;50 OLS'!$B$9</f>
        <v>12869904.742382549</v>
      </c>
      <c r="O48" s="32">
        <f t="shared" ca="1" si="3"/>
        <v>32032686.282261278</v>
      </c>
      <c r="P48" s="33">
        <f t="shared" ca="1" si="6"/>
        <v>488751.25431562588</v>
      </c>
      <c r="Q48" s="54">
        <f t="shared" ca="1" si="7"/>
        <v>1.5494301959556646E-2</v>
      </c>
    </row>
    <row r="49" spans="1:17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Data'!N49</f>
        <v>33853048.641420551</v>
      </c>
      <c r="E49">
        <f>'Monthly Data'!BH49</f>
        <v>48</v>
      </c>
      <c r="F49" s="21">
        <f t="shared" ca="1" si="8"/>
        <v>562.53000000000009</v>
      </c>
      <c r="G49" s="21">
        <f t="shared" ca="1" si="8"/>
        <v>0</v>
      </c>
      <c r="H49" s="44">
        <f>'Monthly Data'!CA49</f>
        <v>31</v>
      </c>
      <c r="J49">
        <f>'GS&gt;50 OLS'!$B$5</f>
        <v>16105322.002064399</v>
      </c>
      <c r="K49">
        <f>E49*'GS&gt;50 OLS'!$B$6</f>
        <v>-683717.76361448155</v>
      </c>
      <c r="L49">
        <f ca="1">F49*'GS&gt;50 OLS'!$B$7</f>
        <v>6569254.0029666927</v>
      </c>
      <c r="M49">
        <f ca="1">G49*'GS&gt;50 OLS'!$B$8</f>
        <v>0</v>
      </c>
      <c r="N49">
        <f>H49*'GS&gt;50 OLS'!$B$9</f>
        <v>13298901.567128634</v>
      </c>
      <c r="O49" s="32">
        <f t="shared" ca="1" si="3"/>
        <v>35289759.808545247</v>
      </c>
      <c r="P49" s="33">
        <f t="shared" ca="1" si="6"/>
        <v>1436711.1671246961</v>
      </c>
      <c r="Q49" s="54">
        <f t="shared" ca="1" si="7"/>
        <v>4.243963911028157E-2</v>
      </c>
    </row>
    <row r="50" spans="1:17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Data'!N50</f>
        <v>36524654.340818226</v>
      </c>
      <c r="E50">
        <f>'Monthly Data'!BH50</f>
        <v>49</v>
      </c>
      <c r="F50" s="21">
        <f t="shared" ca="1" si="8"/>
        <v>691.0200000000001</v>
      </c>
      <c r="G50" s="21">
        <f t="shared" ca="1" si="8"/>
        <v>0</v>
      </c>
      <c r="H50" s="44">
        <f>'Monthly Data'!CA50</f>
        <v>31</v>
      </c>
      <c r="J50">
        <f>'GS&gt;50 OLS'!$B$5</f>
        <v>16105322.002064399</v>
      </c>
      <c r="K50">
        <f>E50*'GS&gt;50 OLS'!$B$6</f>
        <v>-697961.88368978328</v>
      </c>
      <c r="L50">
        <f ca="1">F50*'GS&gt;50 OLS'!$B$7</f>
        <v>8069766.7700034548</v>
      </c>
      <c r="M50">
        <f ca="1">G50*'GS&gt;50 OLS'!$B$8</f>
        <v>0</v>
      </c>
      <c r="N50">
        <f>H50*'GS&gt;50 OLS'!$B$9</f>
        <v>13298901.567128634</v>
      </c>
      <c r="O50" s="32">
        <f t="shared" ca="1" si="3"/>
        <v>36776028.455506705</v>
      </c>
      <c r="P50" s="33">
        <f t="shared" ca="1" si="6"/>
        <v>251374.11468847841</v>
      </c>
      <c r="Q50" s="54">
        <f t="shared" ca="1" si="7"/>
        <v>6.8823133093296541E-3</v>
      </c>
    </row>
    <row r="51" spans="1:17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Data'!N51</f>
        <v>32439322.269891307</v>
      </c>
      <c r="E51">
        <f>'Monthly Data'!BH51</f>
        <v>50</v>
      </c>
      <c r="F51" s="21">
        <f t="shared" ca="1" si="8"/>
        <v>589.64999999999986</v>
      </c>
      <c r="G51" s="21">
        <f t="shared" ca="1" si="8"/>
        <v>0</v>
      </c>
      <c r="H51" s="44">
        <f>'Monthly Data'!CA51</f>
        <v>28</v>
      </c>
      <c r="J51">
        <f>'GS&gt;50 OLS'!$B$5</f>
        <v>16105322.002064399</v>
      </c>
      <c r="K51">
        <f>E51*'GS&gt;50 OLS'!$B$6</f>
        <v>-712206.00376508501</v>
      </c>
      <c r="L51">
        <f ca="1">F51*'GS&gt;50 OLS'!$B$7</f>
        <v>6885962.7448301576</v>
      </c>
      <c r="M51">
        <f ca="1">G51*'GS&gt;50 OLS'!$B$8</f>
        <v>0</v>
      </c>
      <c r="N51">
        <f>H51*'GS&gt;50 OLS'!$B$9</f>
        <v>12011911.09289038</v>
      </c>
      <c r="O51" s="32">
        <f t="shared" ca="1" si="3"/>
        <v>34290989.836019851</v>
      </c>
      <c r="P51" s="33">
        <f t="shared" ca="1" si="6"/>
        <v>1851667.5661285445</v>
      </c>
      <c r="Q51" s="54">
        <f t="shared" ca="1" si="7"/>
        <v>5.7080957201352429E-2</v>
      </c>
    </row>
    <row r="52" spans="1:17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Data'!N52</f>
        <v>33193546.204277933</v>
      </c>
      <c r="E52">
        <f>'Monthly Data'!BH52</f>
        <v>51</v>
      </c>
      <c r="F52" s="21">
        <f t="shared" ca="1" si="8"/>
        <v>453.18999999999994</v>
      </c>
      <c r="G52" s="21">
        <f t="shared" ca="1" si="8"/>
        <v>0.18999999999999986</v>
      </c>
      <c r="H52" s="44">
        <f>'Monthly Data'!CA52</f>
        <v>31</v>
      </c>
      <c r="J52">
        <f>'GS&gt;50 OLS'!$B$5</f>
        <v>16105322.002064399</v>
      </c>
      <c r="K52">
        <f>E52*'GS&gt;50 OLS'!$B$6</f>
        <v>-726450.12384038675</v>
      </c>
      <c r="L52">
        <f ca="1">F52*'GS&gt;50 OLS'!$B$7</f>
        <v>5292375.911692664</v>
      </c>
      <c r="M52">
        <f ca="1">G52*'GS&gt;50 OLS'!$B$8</f>
        <v>3802.097674270788</v>
      </c>
      <c r="N52">
        <f>H52*'GS&gt;50 OLS'!$B$9</f>
        <v>13298901.567128634</v>
      </c>
      <c r="O52" s="32">
        <f t="shared" ca="1" si="3"/>
        <v>33973951.454719581</v>
      </c>
      <c r="P52" s="33">
        <f t="shared" ca="1" si="6"/>
        <v>780405.25044164807</v>
      </c>
      <c r="Q52" s="54">
        <f t="shared" ca="1" si="7"/>
        <v>2.3510752531197485E-2</v>
      </c>
    </row>
    <row r="53" spans="1:17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Data'!N53</f>
        <v>31133770.941043586</v>
      </c>
      <c r="E53">
        <f>'Monthly Data'!BH53</f>
        <v>52</v>
      </c>
      <c r="F53" s="21">
        <f t="shared" ca="1" si="8"/>
        <v>226.19000000000005</v>
      </c>
      <c r="G53" s="21">
        <f t="shared" ca="1" si="8"/>
        <v>0</v>
      </c>
      <c r="H53" s="44">
        <f>'Monthly Data'!CA53</f>
        <v>30</v>
      </c>
      <c r="J53">
        <f>'GS&gt;50 OLS'!$B$5</f>
        <v>16105322.002064399</v>
      </c>
      <c r="K53">
        <f>E53*'GS&gt;50 OLS'!$B$6</f>
        <v>-740694.24391568836</v>
      </c>
      <c r="L53">
        <f ca="1">F53*'GS&gt;50 OLS'!$B$7</f>
        <v>2641458.3452100977</v>
      </c>
      <c r="M53">
        <f ca="1">G53*'GS&gt;50 OLS'!$B$8</f>
        <v>0</v>
      </c>
      <c r="N53">
        <f>H53*'GS&gt;50 OLS'!$B$9</f>
        <v>12869904.742382549</v>
      </c>
      <c r="O53" s="32">
        <f t="shared" ca="1" si="3"/>
        <v>30875990.845741358</v>
      </c>
      <c r="P53" s="33">
        <f t="shared" ca="1" si="6"/>
        <v>-257780.09530222788</v>
      </c>
      <c r="Q53" s="54">
        <f t="shared" ca="1" si="7"/>
        <v>8.2797582018051315E-3</v>
      </c>
    </row>
    <row r="54" spans="1:17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Data'!N54</f>
        <v>28205798.795894206</v>
      </c>
      <c r="E54">
        <f>'Monthly Data'!BH54</f>
        <v>53</v>
      </c>
      <c r="F54" s="21">
        <f t="shared" ca="1" si="8"/>
        <v>36</v>
      </c>
      <c r="G54" s="21">
        <f t="shared" ca="1" si="8"/>
        <v>20.979999999999997</v>
      </c>
      <c r="H54" s="44">
        <f>'Monthly Data'!CA54</f>
        <v>31</v>
      </c>
      <c r="J54">
        <f>'GS&gt;50 OLS'!$B$5</f>
        <v>16105322.002064399</v>
      </c>
      <c r="K54">
        <f>E54*'GS&gt;50 OLS'!$B$6</f>
        <v>-754938.3639909901</v>
      </c>
      <c r="L54">
        <f ca="1">F54*'GS&gt;50 OLS'!$B$7</f>
        <v>420409.83433203719</v>
      </c>
      <c r="M54">
        <f ca="1">G54*'GS&gt;50 OLS'!$B$8</f>
        <v>419831.62740105885</v>
      </c>
      <c r="N54">
        <f>H54*'GS&gt;50 OLS'!$B$9</f>
        <v>13298901.567128634</v>
      </c>
      <c r="O54" s="32">
        <f t="shared" ca="1" si="3"/>
        <v>29489526.666935138</v>
      </c>
      <c r="P54" s="33">
        <f t="shared" ca="1" si="6"/>
        <v>1283727.8710409328</v>
      </c>
      <c r="Q54" s="54">
        <f t="shared" ca="1" si="7"/>
        <v>4.5512906063408472E-2</v>
      </c>
    </row>
    <row r="55" spans="1:17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Data'!N55</f>
        <v>27605084.110111736</v>
      </c>
      <c r="E55">
        <f>'Monthly Data'!BH55</f>
        <v>54</v>
      </c>
      <c r="F55" s="21">
        <f t="shared" ca="1" si="8"/>
        <v>1.0699999999999998</v>
      </c>
      <c r="G55" s="21">
        <f t="shared" ca="1" si="8"/>
        <v>45.92</v>
      </c>
      <c r="H55" s="44">
        <f>'Monthly Data'!CA55</f>
        <v>30</v>
      </c>
      <c r="J55">
        <f>'GS&gt;50 OLS'!$B$5</f>
        <v>16105322.002064399</v>
      </c>
      <c r="K55">
        <f>E55*'GS&gt;50 OLS'!$B$6</f>
        <v>-769182.48406629183</v>
      </c>
      <c r="L55">
        <f ca="1">F55*'GS&gt;50 OLS'!$B$7</f>
        <v>12495.514520424436</v>
      </c>
      <c r="M55">
        <f ca="1">G55*'GS&gt;50 OLS'!$B$8</f>
        <v>918906.97475007747</v>
      </c>
      <c r="N55">
        <f>H55*'GS&gt;50 OLS'!$B$9</f>
        <v>12869904.742382549</v>
      </c>
      <c r="O55" s="32">
        <f t="shared" ca="1" si="3"/>
        <v>29137446.749651156</v>
      </c>
      <c r="P55" s="33">
        <f t="shared" ca="1" si="6"/>
        <v>1532362.6395394206</v>
      </c>
      <c r="Q55" s="54">
        <f t="shared" ca="1" si="7"/>
        <v>5.5510160136701653E-2</v>
      </c>
    </row>
    <row r="56" spans="1:17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Data'!N56</f>
        <v>29707568.847472657</v>
      </c>
      <c r="E56">
        <f>'Monthly Data'!BH56</f>
        <v>55</v>
      </c>
      <c r="F56" s="21">
        <f t="shared" ca="1" si="8"/>
        <v>0</v>
      </c>
      <c r="G56" s="21">
        <f t="shared" ca="1" si="8"/>
        <v>120.58</v>
      </c>
      <c r="H56" s="44">
        <f>'Monthly Data'!CA56</f>
        <v>31</v>
      </c>
      <c r="J56">
        <f>'GS&gt;50 OLS'!$B$5</f>
        <v>16105322.002064399</v>
      </c>
      <c r="K56">
        <f>E56*'GS&gt;50 OLS'!$B$6</f>
        <v>-783426.60414159356</v>
      </c>
      <c r="L56">
        <f ca="1">F56*'GS&gt;50 OLS'!$B$7</f>
        <v>0</v>
      </c>
      <c r="M56">
        <f ca="1">G56*'GS&gt;50 OLS'!$B$8</f>
        <v>2412931.2503345893</v>
      </c>
      <c r="N56">
        <f>H56*'GS&gt;50 OLS'!$B$9</f>
        <v>13298901.567128634</v>
      </c>
      <c r="O56" s="32">
        <f t="shared" ca="1" si="3"/>
        <v>31033728.215386033</v>
      </c>
      <c r="P56" s="33">
        <f t="shared" ca="1" si="6"/>
        <v>1326159.3679133765</v>
      </c>
      <c r="Q56" s="54">
        <f t="shared" ca="1" si="7"/>
        <v>4.4640454246601818E-2</v>
      </c>
    </row>
    <row r="57" spans="1:17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Data'!N57</f>
        <v>29699514.096086062</v>
      </c>
      <c r="E57">
        <f>'Monthly Data'!BH57</f>
        <v>56</v>
      </c>
      <c r="F57" s="21">
        <f t="shared" ca="1" si="8"/>
        <v>0.13999999999999985</v>
      </c>
      <c r="G57" s="21">
        <f t="shared" ca="1" si="8"/>
        <v>83.64</v>
      </c>
      <c r="H57" s="44">
        <f>'Monthly Data'!CA57</f>
        <v>31</v>
      </c>
      <c r="J57">
        <f>'GS&gt;50 OLS'!$B$5</f>
        <v>16105322.002064399</v>
      </c>
      <c r="K57">
        <f>E57*'GS&gt;50 OLS'!$B$6</f>
        <v>-797670.72421689518</v>
      </c>
      <c r="L57">
        <f ca="1">F57*'GS&gt;50 OLS'!$B$7</f>
        <v>1634.9271335134763</v>
      </c>
      <c r="M57">
        <f ca="1">G57*'GS&gt;50 OLS'!$B$8</f>
        <v>1673723.4182947839</v>
      </c>
      <c r="N57">
        <f>H57*'GS&gt;50 OLS'!$B$9</f>
        <v>13298901.567128634</v>
      </c>
      <c r="O57" s="32">
        <f t="shared" ca="1" si="3"/>
        <v>30281911.190404437</v>
      </c>
      <c r="P57" s="33">
        <f t="shared" ca="1" si="6"/>
        <v>582397.09431837499</v>
      </c>
      <c r="Q57" s="54">
        <f t="shared" ca="1" si="7"/>
        <v>1.9609650596779493E-2</v>
      </c>
    </row>
    <row r="58" spans="1:17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Data'!N58</f>
        <v>28486727.327246405</v>
      </c>
      <c r="E58">
        <f>'Monthly Data'!BH58</f>
        <v>57</v>
      </c>
      <c r="F58" s="21">
        <f t="shared" ca="1" si="8"/>
        <v>15.219999999999999</v>
      </c>
      <c r="G58" s="21">
        <f t="shared" ca="1" si="8"/>
        <v>32.629999999999995</v>
      </c>
      <c r="H58" s="44">
        <f>'Monthly Data'!CA58</f>
        <v>30</v>
      </c>
      <c r="J58">
        <f>'GS&gt;50 OLS'!$B$5</f>
        <v>16105322.002064399</v>
      </c>
      <c r="K58">
        <f>E58*'GS&gt;50 OLS'!$B$6</f>
        <v>-811914.84429219691</v>
      </c>
      <c r="L58">
        <f ca="1">F58*'GS&gt;50 OLS'!$B$7</f>
        <v>177739.93551482237</v>
      </c>
      <c r="M58">
        <f ca="1">G58*'GS&gt;50 OLS'!$B$8</f>
        <v>652960.24795503099</v>
      </c>
      <c r="N58">
        <f>H58*'GS&gt;50 OLS'!$B$9</f>
        <v>12869904.742382549</v>
      </c>
      <c r="O58" s="32">
        <f t="shared" ca="1" si="3"/>
        <v>28994012.083624605</v>
      </c>
      <c r="P58" s="33">
        <f t="shared" ca="1" si="6"/>
        <v>507284.75637819991</v>
      </c>
      <c r="Q58" s="54">
        <f t="shared" ca="1" si="7"/>
        <v>1.7807758348323939E-2</v>
      </c>
    </row>
    <row r="59" spans="1:17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Data'!N59</f>
        <v>30632213.192978773</v>
      </c>
      <c r="E59">
        <f>'Monthly Data'!BH59</f>
        <v>58</v>
      </c>
      <c r="F59" s="21">
        <f t="shared" ca="1" si="8"/>
        <v>131.9</v>
      </c>
      <c r="G59" s="21">
        <f t="shared" ca="1" si="8"/>
        <v>1.05</v>
      </c>
      <c r="H59" s="44">
        <f>'Monthly Data'!CA59</f>
        <v>31</v>
      </c>
      <c r="J59">
        <f>'GS&gt;50 OLS'!$B$5</f>
        <v>16105322.002064399</v>
      </c>
      <c r="K59">
        <f>E59*'GS&gt;50 OLS'!$B$6</f>
        <v>-826158.96436749864</v>
      </c>
      <c r="L59">
        <f ca="1">F59*'GS&gt;50 OLS'!$B$7</f>
        <v>1540334.9207887696</v>
      </c>
      <c r="M59">
        <f ca="1">G59*'GS&gt;50 OLS'!$B$8</f>
        <v>21011.592410443845</v>
      </c>
      <c r="N59">
        <f>H59*'GS&gt;50 OLS'!$B$9</f>
        <v>13298901.567128634</v>
      </c>
      <c r="O59" s="32">
        <f t="shared" ca="1" si="3"/>
        <v>30139411.118024752</v>
      </c>
      <c r="P59" s="33">
        <f t="shared" ca="1" si="6"/>
        <v>-492802.07495402172</v>
      </c>
      <c r="Q59" s="54">
        <f t="shared" ca="1" si="7"/>
        <v>1.6087707141806427E-2</v>
      </c>
    </row>
    <row r="60" spans="1:17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Data'!N60</f>
        <v>34013785.874666989</v>
      </c>
      <c r="E60">
        <f>'Monthly Data'!BH60</f>
        <v>59</v>
      </c>
      <c r="F60" s="21">
        <f t="shared" ca="1" si="8"/>
        <v>319.14</v>
      </c>
      <c r="G60" s="21">
        <f t="shared" ca="1" si="8"/>
        <v>0</v>
      </c>
      <c r="H60" s="44">
        <f>'Monthly Data'!CA60</f>
        <v>30</v>
      </c>
      <c r="J60">
        <f>'GS&gt;50 OLS'!$B$5</f>
        <v>16105322.002064399</v>
      </c>
      <c r="K60">
        <f>E60*'GS&gt;50 OLS'!$B$6</f>
        <v>-840403.08444280026</v>
      </c>
      <c r="L60">
        <f ca="1">F60*'GS&gt;50 OLS'!$B$7</f>
        <v>3726933.1813535094</v>
      </c>
      <c r="M60">
        <f ca="1">G60*'GS&gt;50 OLS'!$B$8</f>
        <v>0</v>
      </c>
      <c r="N60">
        <f>H60*'GS&gt;50 OLS'!$B$9</f>
        <v>12869904.742382549</v>
      </c>
      <c r="O60" s="32">
        <f t="shared" ca="1" si="3"/>
        <v>31861756.841357656</v>
      </c>
      <c r="P60" s="33">
        <f t="shared" ca="1" si="6"/>
        <v>-2152029.033309333</v>
      </c>
      <c r="Q60" s="54">
        <f t="shared" ca="1" si="7"/>
        <v>6.326931795358115E-2</v>
      </c>
    </row>
    <row r="61" spans="1:17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Data'!N61</f>
        <v>36868626.530266762</v>
      </c>
      <c r="E61">
        <f>'Monthly Data'!BH61</f>
        <v>60</v>
      </c>
      <c r="F61" s="21">
        <f t="shared" ca="1" si="8"/>
        <v>562.53000000000009</v>
      </c>
      <c r="G61" s="21">
        <f t="shared" ca="1" si="8"/>
        <v>0</v>
      </c>
      <c r="H61" s="44">
        <f>'Monthly Data'!CA61</f>
        <v>31</v>
      </c>
      <c r="J61">
        <f>'GS&gt;50 OLS'!$B$5</f>
        <v>16105322.002064399</v>
      </c>
      <c r="K61">
        <f>E61*'GS&gt;50 OLS'!$B$6</f>
        <v>-854647.20451810199</v>
      </c>
      <c r="L61">
        <f ca="1">F61*'GS&gt;50 OLS'!$B$7</f>
        <v>6569254.0029666927</v>
      </c>
      <c r="M61">
        <f ca="1">G61*'GS&gt;50 OLS'!$B$8</f>
        <v>0</v>
      </c>
      <c r="N61">
        <f>H61*'GS&gt;50 OLS'!$B$9</f>
        <v>13298901.567128634</v>
      </c>
      <c r="O61" s="32">
        <f t="shared" ca="1" si="3"/>
        <v>35118830.367641628</v>
      </c>
      <c r="P61" s="33">
        <f t="shared" ca="1" si="6"/>
        <v>-1749796.162625134</v>
      </c>
      <c r="Q61" s="54">
        <f t="shared" ca="1" si="7"/>
        <v>4.7460302357308165E-2</v>
      </c>
    </row>
    <row r="62" spans="1:17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Data'!N62</f>
        <v>38618837.393694796</v>
      </c>
      <c r="E62">
        <f>'Monthly Data'!BH62</f>
        <v>61</v>
      </c>
      <c r="F62" s="21">
        <f t="shared" ca="1" si="8"/>
        <v>691.0200000000001</v>
      </c>
      <c r="G62" s="21">
        <f t="shared" ca="1" si="8"/>
        <v>0</v>
      </c>
      <c r="H62" s="44">
        <f>'Monthly Data'!CA62</f>
        <v>31</v>
      </c>
      <c r="J62">
        <f>'GS&gt;50 OLS'!$B$5</f>
        <v>16105322.002064399</v>
      </c>
      <c r="K62">
        <f>E62*'GS&gt;50 OLS'!$B$6</f>
        <v>-868891.32459340373</v>
      </c>
      <c r="L62">
        <f ca="1">F62*'GS&gt;50 OLS'!$B$7</f>
        <v>8069766.7700034548</v>
      </c>
      <c r="M62">
        <f ca="1">G62*'GS&gt;50 OLS'!$B$8</f>
        <v>0</v>
      </c>
      <c r="N62">
        <f>H62*'GS&gt;50 OLS'!$B$9</f>
        <v>13298901.567128634</v>
      </c>
      <c r="O62" s="32">
        <f t="shared" ca="1" si="3"/>
        <v>36605099.014603086</v>
      </c>
      <c r="P62" s="33">
        <f t="shared" ca="1" si="6"/>
        <v>-2013738.3790917099</v>
      </c>
      <c r="Q62" s="54">
        <f t="shared" ca="1" si="7"/>
        <v>5.2143941014145809E-2</v>
      </c>
    </row>
    <row r="63" spans="1:17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Data'!N63</f>
        <v>34776600.471043371</v>
      </c>
      <c r="E63">
        <f>'Monthly Data'!BH63</f>
        <v>62</v>
      </c>
      <c r="F63" s="21">
        <f t="shared" ref="F63:G78" ca="1" si="9">F51</f>
        <v>589.64999999999986</v>
      </c>
      <c r="G63" s="21">
        <f t="shared" ca="1" si="9"/>
        <v>0</v>
      </c>
      <c r="H63" s="44">
        <f>'Monthly Data'!CA63</f>
        <v>28</v>
      </c>
      <c r="J63">
        <f>'GS&gt;50 OLS'!$B$5</f>
        <v>16105322.002064399</v>
      </c>
      <c r="K63">
        <f>E63*'GS&gt;50 OLS'!$B$6</f>
        <v>-883135.44466870546</v>
      </c>
      <c r="L63">
        <f ca="1">F63*'GS&gt;50 OLS'!$B$7</f>
        <v>6885962.7448301576</v>
      </c>
      <c r="M63">
        <f ca="1">G63*'GS&gt;50 OLS'!$B$8</f>
        <v>0</v>
      </c>
      <c r="N63">
        <f>H63*'GS&gt;50 OLS'!$B$9</f>
        <v>12011911.09289038</v>
      </c>
      <c r="O63" s="32">
        <f t="shared" ca="1" si="3"/>
        <v>34120060.395116232</v>
      </c>
      <c r="P63" s="33">
        <f t="shared" ca="1" si="6"/>
        <v>-656540.07592713833</v>
      </c>
      <c r="Q63" s="54">
        <f t="shared" ca="1" si="7"/>
        <v>1.8878788237907396E-2</v>
      </c>
    </row>
    <row r="64" spans="1:17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Data'!N64</f>
        <v>36885211.699109204</v>
      </c>
      <c r="E64">
        <f>'Monthly Data'!BH64</f>
        <v>63</v>
      </c>
      <c r="F64" s="21">
        <f t="shared" ca="1" si="9"/>
        <v>453.18999999999994</v>
      </c>
      <c r="G64" s="21">
        <f t="shared" ca="1" si="9"/>
        <v>0.18999999999999986</v>
      </c>
      <c r="H64" s="44">
        <f>'Monthly Data'!CA64</f>
        <v>31</v>
      </c>
      <c r="J64">
        <f>'GS&gt;50 OLS'!$B$5</f>
        <v>16105322.002064399</v>
      </c>
      <c r="K64">
        <f>E64*'GS&gt;50 OLS'!$B$6</f>
        <v>-897379.56474400708</v>
      </c>
      <c r="L64">
        <f ca="1">F64*'GS&gt;50 OLS'!$B$7</f>
        <v>5292375.911692664</v>
      </c>
      <c r="M64">
        <f ca="1">G64*'GS&gt;50 OLS'!$B$8</f>
        <v>3802.097674270788</v>
      </c>
      <c r="N64">
        <f>H64*'GS&gt;50 OLS'!$B$9</f>
        <v>13298901.567128634</v>
      </c>
      <c r="O64" s="32">
        <f t="shared" ca="1" si="3"/>
        <v>33803022.013815962</v>
      </c>
      <c r="P64" s="33">
        <f t="shared" ca="1" si="6"/>
        <v>-3082189.6852932423</v>
      </c>
      <c r="Q64" s="54">
        <f t="shared" ca="1" si="7"/>
        <v>8.3561664507612918E-2</v>
      </c>
    </row>
    <row r="65" spans="1:17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Data'!N65</f>
        <v>31793210.787397411</v>
      </c>
      <c r="E65">
        <f>'Monthly Data'!BH65</f>
        <v>64</v>
      </c>
      <c r="F65" s="21">
        <f t="shared" ca="1" si="9"/>
        <v>226.19000000000005</v>
      </c>
      <c r="G65" s="21">
        <f t="shared" ca="1" si="9"/>
        <v>0</v>
      </c>
      <c r="H65" s="44">
        <f>'Monthly Data'!CA65</f>
        <v>30</v>
      </c>
      <c r="J65">
        <f>'GS&gt;50 OLS'!$B$5</f>
        <v>16105322.002064399</v>
      </c>
      <c r="K65">
        <f>E65*'GS&gt;50 OLS'!$B$6</f>
        <v>-911623.68481930881</v>
      </c>
      <c r="L65">
        <f ca="1">F65*'GS&gt;50 OLS'!$B$7</f>
        <v>2641458.3452100977</v>
      </c>
      <c r="M65">
        <f ca="1">G65*'GS&gt;50 OLS'!$B$8</f>
        <v>0</v>
      </c>
      <c r="N65">
        <f>H65*'GS&gt;50 OLS'!$B$9</f>
        <v>12869904.742382549</v>
      </c>
      <c r="O65" s="32">
        <f t="shared" ca="1" si="3"/>
        <v>30705061.404837735</v>
      </c>
      <c r="P65" s="33">
        <f t="shared" ca="1" si="6"/>
        <v>-1088149.3825596757</v>
      </c>
      <c r="Q65" s="54">
        <f t="shared" ca="1" si="7"/>
        <v>3.4225841165781527E-2</v>
      </c>
    </row>
    <row r="66" spans="1:17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Data'!N66</f>
        <v>29872332.968562603</v>
      </c>
      <c r="E66">
        <f>'Monthly Data'!BH66</f>
        <v>65</v>
      </c>
      <c r="F66" s="21">
        <f t="shared" ca="1" si="9"/>
        <v>36</v>
      </c>
      <c r="G66" s="21">
        <f t="shared" ca="1" si="9"/>
        <v>20.979999999999997</v>
      </c>
      <c r="H66" s="44">
        <f>'Monthly Data'!CA66</f>
        <v>31</v>
      </c>
      <c r="J66">
        <f>'GS&gt;50 OLS'!$B$5</f>
        <v>16105322.002064399</v>
      </c>
      <c r="K66">
        <f>E66*'GS&gt;50 OLS'!$B$6</f>
        <v>-925867.80489461054</v>
      </c>
      <c r="L66">
        <f ca="1">F66*'GS&gt;50 OLS'!$B$7</f>
        <v>420409.83433203719</v>
      </c>
      <c r="M66">
        <f ca="1">G66*'GS&gt;50 OLS'!$B$8</f>
        <v>419831.62740105885</v>
      </c>
      <c r="N66">
        <f>H66*'GS&gt;50 OLS'!$B$9</f>
        <v>13298901.567128634</v>
      </c>
      <c r="O66" s="32">
        <f t="shared" ca="1" si="3"/>
        <v>29318597.226031519</v>
      </c>
      <c r="P66" s="33">
        <f t="shared" ref="P66:P97" ca="1" si="10">O66-D66</f>
        <v>-553735.74253108352</v>
      </c>
      <c r="Q66" s="54">
        <f t="shared" ref="Q66:Q97" ca="1" si="11">ABS(P66/D66)</f>
        <v>1.8536742447060644E-2</v>
      </c>
    </row>
    <row r="67" spans="1:17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Data'!N67</f>
        <v>28714774.168684535</v>
      </c>
      <c r="E67">
        <f>'Monthly Data'!BH67</f>
        <v>66</v>
      </c>
      <c r="F67" s="21">
        <f t="shared" ca="1" si="9"/>
        <v>1.0699999999999998</v>
      </c>
      <c r="G67" s="21">
        <f t="shared" ca="1" si="9"/>
        <v>45.92</v>
      </c>
      <c r="H67" s="44">
        <f>'Monthly Data'!CA67</f>
        <v>30</v>
      </c>
      <c r="J67">
        <f>'GS&gt;50 OLS'!$B$5</f>
        <v>16105322.002064399</v>
      </c>
      <c r="K67">
        <f>E67*'GS&gt;50 OLS'!$B$6</f>
        <v>-940111.92496991216</v>
      </c>
      <c r="L67">
        <f ca="1">F67*'GS&gt;50 OLS'!$B$7</f>
        <v>12495.514520424436</v>
      </c>
      <c r="M67">
        <f ca="1">G67*'GS&gt;50 OLS'!$B$8</f>
        <v>918906.97475007747</v>
      </c>
      <c r="N67">
        <f>H67*'GS&gt;50 OLS'!$B$9</f>
        <v>12869904.742382549</v>
      </c>
      <c r="O67" s="32">
        <f t="shared" ref="O67:O121" ca="1" si="12">SUM(J67:N67)</f>
        <v>28966517.308747537</v>
      </c>
      <c r="P67" s="33">
        <f t="shared" ca="1" si="10"/>
        <v>251743.14006300271</v>
      </c>
      <c r="Q67" s="54">
        <f t="shared" ca="1" si="11"/>
        <v>8.7670248975019339E-3</v>
      </c>
    </row>
    <row r="68" spans="1:17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Data'!N68</f>
        <v>28654991.862550069</v>
      </c>
      <c r="E68">
        <f>'Monthly Data'!BH68</f>
        <v>67</v>
      </c>
      <c r="F68" s="21">
        <f t="shared" ca="1" si="9"/>
        <v>0</v>
      </c>
      <c r="G68" s="21">
        <f t="shared" ca="1" si="9"/>
        <v>120.58</v>
      </c>
      <c r="H68" s="44">
        <f>'Monthly Data'!CA68</f>
        <v>31</v>
      </c>
      <c r="J68">
        <f>'GS&gt;50 OLS'!$B$5</f>
        <v>16105322.002064399</v>
      </c>
      <c r="K68">
        <f>E68*'GS&gt;50 OLS'!$B$6</f>
        <v>-954356.04504521389</v>
      </c>
      <c r="L68">
        <f ca="1">F68*'GS&gt;50 OLS'!$B$7</f>
        <v>0</v>
      </c>
      <c r="M68">
        <f ca="1">G68*'GS&gt;50 OLS'!$B$8</f>
        <v>2412931.2503345893</v>
      </c>
      <c r="N68">
        <f>H68*'GS&gt;50 OLS'!$B$9</f>
        <v>13298901.567128634</v>
      </c>
      <c r="O68" s="32">
        <f t="shared" ca="1" si="12"/>
        <v>30862798.774482407</v>
      </c>
      <c r="P68" s="33">
        <f t="shared" ca="1" si="10"/>
        <v>2207806.911932338</v>
      </c>
      <c r="Q68" s="54">
        <f t="shared" ca="1" si="11"/>
        <v>7.7047898757834812E-2</v>
      </c>
    </row>
    <row r="69" spans="1:17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Data'!N69</f>
        <v>28764064.356423587</v>
      </c>
      <c r="E69">
        <f>'Monthly Data'!BH69</f>
        <v>68</v>
      </c>
      <c r="F69" s="21">
        <f t="shared" ca="1" si="9"/>
        <v>0.13999999999999985</v>
      </c>
      <c r="G69" s="21">
        <f t="shared" ca="1" si="9"/>
        <v>83.64</v>
      </c>
      <c r="H69" s="44">
        <f>'Monthly Data'!CA69</f>
        <v>31</v>
      </c>
      <c r="J69">
        <f>'GS&gt;50 OLS'!$B$5</f>
        <v>16105322.002064399</v>
      </c>
      <c r="K69">
        <f>E69*'GS&gt;50 OLS'!$B$6</f>
        <v>-968600.16512051562</v>
      </c>
      <c r="L69">
        <f ca="1">F69*'GS&gt;50 OLS'!$B$7</f>
        <v>1634.9271335134763</v>
      </c>
      <c r="M69">
        <f ca="1">G69*'GS&gt;50 OLS'!$B$8</f>
        <v>1673723.4182947839</v>
      </c>
      <c r="N69">
        <f>H69*'GS&gt;50 OLS'!$B$9</f>
        <v>13298901.567128634</v>
      </c>
      <c r="O69" s="32">
        <f t="shared" ca="1" si="12"/>
        <v>30110981.749500819</v>
      </c>
      <c r="P69" s="33">
        <f t="shared" ca="1" si="10"/>
        <v>1346917.3930772319</v>
      </c>
      <c r="Q69" s="54">
        <f t="shared" ca="1" si="11"/>
        <v>4.6826393390975656E-2</v>
      </c>
    </row>
    <row r="70" spans="1:17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Data'!N70</f>
        <v>29053571.00648417</v>
      </c>
      <c r="E70">
        <f>'Monthly Data'!BH70</f>
        <v>69</v>
      </c>
      <c r="F70" s="21">
        <f t="shared" ca="1" si="9"/>
        <v>15.219999999999999</v>
      </c>
      <c r="G70" s="21">
        <f t="shared" ca="1" si="9"/>
        <v>32.629999999999995</v>
      </c>
      <c r="H70" s="44">
        <f>'Monthly Data'!CA70</f>
        <v>30</v>
      </c>
      <c r="J70">
        <f>'GS&gt;50 OLS'!$B$5</f>
        <v>16105322.002064399</v>
      </c>
      <c r="K70">
        <f>E70*'GS&gt;50 OLS'!$B$6</f>
        <v>-982844.28519581736</v>
      </c>
      <c r="L70">
        <f ca="1">F70*'GS&gt;50 OLS'!$B$7</f>
        <v>177739.93551482237</v>
      </c>
      <c r="M70">
        <f ca="1">G70*'GS&gt;50 OLS'!$B$8</f>
        <v>652960.24795503099</v>
      </c>
      <c r="N70">
        <f>H70*'GS&gt;50 OLS'!$B$9</f>
        <v>12869904.742382549</v>
      </c>
      <c r="O70" s="32">
        <f t="shared" ca="1" si="12"/>
        <v>28823082.642720982</v>
      </c>
      <c r="P70" s="33">
        <f t="shared" ca="1" si="10"/>
        <v>-230488.36376318708</v>
      </c>
      <c r="Q70" s="54">
        <f t="shared" ca="1" si="11"/>
        <v>7.9332197653688326E-3</v>
      </c>
    </row>
    <row r="71" spans="1:17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Data'!N71</f>
        <v>31444733.465507645</v>
      </c>
      <c r="E71">
        <f>'Monthly Data'!BH71</f>
        <v>70</v>
      </c>
      <c r="F71" s="21">
        <f t="shared" ca="1" si="9"/>
        <v>131.9</v>
      </c>
      <c r="G71" s="21">
        <f t="shared" ca="1" si="9"/>
        <v>1.05</v>
      </c>
      <c r="H71" s="44">
        <f>'Monthly Data'!CA71</f>
        <v>31</v>
      </c>
      <c r="J71">
        <f>'GS&gt;50 OLS'!$B$5</f>
        <v>16105322.002064399</v>
      </c>
      <c r="K71">
        <f>E71*'GS&gt;50 OLS'!$B$6</f>
        <v>-997088.40527111897</v>
      </c>
      <c r="L71">
        <f ca="1">F71*'GS&gt;50 OLS'!$B$7</f>
        <v>1540334.9207887696</v>
      </c>
      <c r="M71">
        <f ca="1">G71*'GS&gt;50 OLS'!$B$8</f>
        <v>21011.592410443845</v>
      </c>
      <c r="N71">
        <f>H71*'GS&gt;50 OLS'!$B$9</f>
        <v>13298901.567128634</v>
      </c>
      <c r="O71" s="32">
        <f t="shared" ca="1" si="12"/>
        <v>29968481.677121129</v>
      </c>
      <c r="P71" s="33">
        <f t="shared" ca="1" si="10"/>
        <v>-1476251.7883865163</v>
      </c>
      <c r="Q71" s="54">
        <f t="shared" ca="1" si="11"/>
        <v>4.6947505215963949E-2</v>
      </c>
    </row>
    <row r="72" spans="1:17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Data'!N72</f>
        <v>33418611.009880733</v>
      </c>
      <c r="E72">
        <f>'Monthly Data'!BH72</f>
        <v>71</v>
      </c>
      <c r="F72" s="21">
        <f t="shared" ca="1" si="9"/>
        <v>319.14</v>
      </c>
      <c r="G72" s="21">
        <f t="shared" ca="1" si="9"/>
        <v>0</v>
      </c>
      <c r="H72" s="44">
        <f>'Monthly Data'!CA72</f>
        <v>30</v>
      </c>
      <c r="J72">
        <f>'GS&gt;50 OLS'!$B$5</f>
        <v>16105322.002064399</v>
      </c>
      <c r="K72">
        <f>E72*'GS&gt;50 OLS'!$B$6</f>
        <v>-1011332.5253464207</v>
      </c>
      <c r="L72">
        <f ca="1">F72*'GS&gt;50 OLS'!$B$7</f>
        <v>3726933.1813535094</v>
      </c>
      <c r="M72">
        <f ca="1">G72*'GS&gt;50 OLS'!$B$8</f>
        <v>0</v>
      </c>
      <c r="N72">
        <f>H72*'GS&gt;50 OLS'!$B$9</f>
        <v>12869904.742382549</v>
      </c>
      <c r="O72" s="32">
        <f t="shared" ca="1" si="12"/>
        <v>31690827.400454037</v>
      </c>
      <c r="P72" s="33">
        <f t="shared" ca="1" si="10"/>
        <v>-1727783.6094266959</v>
      </c>
      <c r="Q72" s="54">
        <f t="shared" ca="1" si="11"/>
        <v>5.170123943559024E-2</v>
      </c>
    </row>
    <row r="73" spans="1:17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Data'!N73</f>
        <v>35546533.098499238</v>
      </c>
      <c r="E73">
        <f>'Monthly Data'!BH73</f>
        <v>72</v>
      </c>
      <c r="F73" s="21">
        <f t="shared" ca="1" si="9"/>
        <v>562.53000000000009</v>
      </c>
      <c r="G73" s="21">
        <f t="shared" ca="1" si="9"/>
        <v>0</v>
      </c>
      <c r="H73" s="44">
        <f>'Monthly Data'!CA73</f>
        <v>31</v>
      </c>
      <c r="J73">
        <f>'GS&gt;50 OLS'!$B$5</f>
        <v>16105322.002064399</v>
      </c>
      <c r="K73">
        <f>E73*'GS&gt;50 OLS'!$B$6</f>
        <v>-1025576.6454217224</v>
      </c>
      <c r="L73">
        <f ca="1">F73*'GS&gt;50 OLS'!$B$7</f>
        <v>6569254.0029666927</v>
      </c>
      <c r="M73">
        <f ca="1">G73*'GS&gt;50 OLS'!$B$8</f>
        <v>0</v>
      </c>
      <c r="N73">
        <f>H73*'GS&gt;50 OLS'!$B$9</f>
        <v>13298901.567128634</v>
      </c>
      <c r="O73" s="32">
        <f t="shared" ca="1" si="12"/>
        <v>34947900.926738001</v>
      </c>
      <c r="P73" s="33">
        <f t="shared" ca="1" si="10"/>
        <v>-598632.17176123708</v>
      </c>
      <c r="Q73" s="54">
        <f t="shared" ca="1" si="11"/>
        <v>1.6840803295849718E-2</v>
      </c>
    </row>
    <row r="74" spans="1:17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Data'!N74</f>
        <v>38271480.868169218</v>
      </c>
      <c r="E74">
        <f>'Monthly Data'!BH74</f>
        <v>73</v>
      </c>
      <c r="F74" s="21">
        <f t="shared" ca="1" si="9"/>
        <v>691.0200000000001</v>
      </c>
      <c r="G74" s="21">
        <f t="shared" ca="1" si="9"/>
        <v>0</v>
      </c>
      <c r="H74" s="44">
        <f>'Monthly Data'!CA74</f>
        <v>31</v>
      </c>
      <c r="J74">
        <f>'GS&gt;50 OLS'!$B$5</f>
        <v>16105322.002064399</v>
      </c>
      <c r="K74">
        <f>E74*'GS&gt;50 OLS'!$B$6</f>
        <v>-1039820.7654970241</v>
      </c>
      <c r="L74">
        <f ca="1">F74*'GS&gt;50 OLS'!$B$7</f>
        <v>8069766.7700034548</v>
      </c>
      <c r="M74">
        <f ca="1">G74*'GS&gt;50 OLS'!$B$8</f>
        <v>0</v>
      </c>
      <c r="N74">
        <f>H74*'GS&gt;50 OLS'!$B$9</f>
        <v>13298901.567128634</v>
      </c>
      <c r="O74" s="32">
        <f t="shared" ca="1" si="12"/>
        <v>36434169.573699467</v>
      </c>
      <c r="P74" s="33">
        <f t="shared" ca="1" si="10"/>
        <v>-1837311.2944697514</v>
      </c>
      <c r="Q74" s="54">
        <f t="shared" ca="1" si="11"/>
        <v>4.8007321712964131E-2</v>
      </c>
    </row>
    <row r="75" spans="1:17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Data'!N75</f>
        <v>35149617.068569288</v>
      </c>
      <c r="E75">
        <f>'Monthly Data'!BH75</f>
        <v>74</v>
      </c>
      <c r="F75" s="21">
        <f t="shared" ca="1" si="9"/>
        <v>589.64999999999986</v>
      </c>
      <c r="G75" s="21">
        <f t="shared" ca="1" si="9"/>
        <v>0</v>
      </c>
      <c r="H75" s="44">
        <f>'Monthly Data'!CA75</f>
        <v>28</v>
      </c>
      <c r="J75">
        <f>'GS&gt;50 OLS'!$B$5</f>
        <v>16105322.002064399</v>
      </c>
      <c r="K75">
        <f>E75*'GS&gt;50 OLS'!$B$6</f>
        <v>-1054064.8855723259</v>
      </c>
      <c r="L75">
        <f ca="1">F75*'GS&gt;50 OLS'!$B$7</f>
        <v>6885962.7448301576</v>
      </c>
      <c r="M75">
        <f ca="1">G75*'GS&gt;50 OLS'!$B$8</f>
        <v>0</v>
      </c>
      <c r="N75">
        <f>H75*'GS&gt;50 OLS'!$B$9</f>
        <v>12011911.09289038</v>
      </c>
      <c r="O75" s="32">
        <f t="shared" ca="1" si="12"/>
        <v>33949130.954212613</v>
      </c>
      <c r="P75" s="33">
        <f t="shared" ca="1" si="10"/>
        <v>-1200486.1143566743</v>
      </c>
      <c r="Q75" s="54">
        <f t="shared" ca="1" si="11"/>
        <v>3.4153604348371308E-2</v>
      </c>
    </row>
    <row r="76" spans="1:17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Data'!N76</f>
        <v>35892435.320208922</v>
      </c>
      <c r="E76">
        <f>'Monthly Data'!BH76</f>
        <v>75</v>
      </c>
      <c r="F76" s="21">
        <f t="shared" ca="1" si="9"/>
        <v>453.18999999999994</v>
      </c>
      <c r="G76" s="21">
        <f t="shared" ca="1" si="9"/>
        <v>0.18999999999999986</v>
      </c>
      <c r="H76" s="44">
        <f>'Monthly Data'!CA76</f>
        <v>31</v>
      </c>
      <c r="J76">
        <f>'GS&gt;50 OLS'!$B$5</f>
        <v>16105322.002064399</v>
      </c>
      <c r="K76">
        <f>E76*'GS&gt;50 OLS'!$B$6</f>
        <v>-1068309.0056476274</v>
      </c>
      <c r="L76">
        <f ca="1">F76*'GS&gt;50 OLS'!$B$7</f>
        <v>5292375.911692664</v>
      </c>
      <c r="M76">
        <f ca="1">G76*'GS&gt;50 OLS'!$B$8</f>
        <v>3802.097674270788</v>
      </c>
      <c r="N76">
        <f>H76*'GS&gt;50 OLS'!$B$9</f>
        <v>13298901.567128634</v>
      </c>
      <c r="O76" s="32">
        <f t="shared" ca="1" si="12"/>
        <v>33632092.572912335</v>
      </c>
      <c r="P76" s="33">
        <f t="shared" ca="1" si="10"/>
        <v>-2260342.7472965866</v>
      </c>
      <c r="Q76" s="54">
        <f t="shared" ca="1" si="11"/>
        <v>6.2975463412590457E-2</v>
      </c>
    </row>
    <row r="77" spans="1:17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Data'!N77</f>
        <v>29989312.390834775</v>
      </c>
      <c r="E77">
        <f>'Monthly Data'!BH77</f>
        <v>76</v>
      </c>
      <c r="F77" s="21">
        <f t="shared" ca="1" si="9"/>
        <v>226.19000000000005</v>
      </c>
      <c r="G77" s="21">
        <f t="shared" ca="1" si="9"/>
        <v>0</v>
      </c>
      <c r="H77" s="44">
        <f>'Monthly Data'!CA77</f>
        <v>30</v>
      </c>
      <c r="J77">
        <f>'GS&gt;50 OLS'!$B$5</f>
        <v>16105322.002064399</v>
      </c>
      <c r="K77">
        <f>E77*'GS&gt;50 OLS'!$B$6</f>
        <v>-1082553.1257229291</v>
      </c>
      <c r="L77">
        <f ca="1">F77*'GS&gt;50 OLS'!$B$7</f>
        <v>2641458.3452100977</v>
      </c>
      <c r="M77">
        <f ca="1">G77*'GS&gt;50 OLS'!$B$8</f>
        <v>0</v>
      </c>
      <c r="N77">
        <f>H77*'GS&gt;50 OLS'!$B$9</f>
        <v>12869904.742382549</v>
      </c>
      <c r="O77" s="32">
        <f t="shared" ca="1" si="12"/>
        <v>30534131.963934116</v>
      </c>
      <c r="P77" s="33">
        <f t="shared" ca="1" si="10"/>
        <v>544819.57309934124</v>
      </c>
      <c r="Q77" s="54">
        <f t="shared" ca="1" si="11"/>
        <v>1.8167124540869668E-2</v>
      </c>
    </row>
    <row r="78" spans="1:17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Data'!N78</f>
        <v>28667131.324087478</v>
      </c>
      <c r="E78">
        <f>'Monthly Data'!BH78</f>
        <v>77</v>
      </c>
      <c r="F78" s="21">
        <f t="shared" ca="1" si="9"/>
        <v>36</v>
      </c>
      <c r="G78" s="21">
        <f t="shared" ca="1" si="9"/>
        <v>20.979999999999997</v>
      </c>
      <c r="H78" s="44">
        <f>'Monthly Data'!CA78</f>
        <v>31</v>
      </c>
      <c r="J78">
        <f>'GS&gt;50 OLS'!$B$5</f>
        <v>16105322.002064399</v>
      </c>
      <c r="K78">
        <f>E78*'GS&gt;50 OLS'!$B$6</f>
        <v>-1096797.2457982309</v>
      </c>
      <c r="L78">
        <f ca="1">F78*'GS&gt;50 OLS'!$B$7</f>
        <v>420409.83433203719</v>
      </c>
      <c r="M78">
        <f ca="1">G78*'GS&gt;50 OLS'!$B$8</f>
        <v>419831.62740105885</v>
      </c>
      <c r="N78">
        <f>H78*'GS&gt;50 OLS'!$B$9</f>
        <v>13298901.567128634</v>
      </c>
      <c r="O78" s="32">
        <f t="shared" ca="1" si="12"/>
        <v>29147667.785127901</v>
      </c>
      <c r="P78" s="33">
        <f t="shared" ca="1" si="10"/>
        <v>480536.46104042232</v>
      </c>
      <c r="Q78" s="54">
        <f t="shared" ca="1" si="11"/>
        <v>1.6762628098635487E-2</v>
      </c>
    </row>
    <row r="79" spans="1:17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Data'!N79</f>
        <v>28264017.39581285</v>
      </c>
      <c r="E79">
        <f>'Monthly Data'!BH79</f>
        <v>78</v>
      </c>
      <c r="F79" s="21">
        <f t="shared" ref="F79:G94" ca="1" si="13">F67</f>
        <v>1.0699999999999998</v>
      </c>
      <c r="G79" s="21">
        <f t="shared" ca="1" si="13"/>
        <v>45.92</v>
      </c>
      <c r="H79" s="44">
        <f>'Monthly Data'!CA79</f>
        <v>30</v>
      </c>
      <c r="J79">
        <f>'GS&gt;50 OLS'!$B$5</f>
        <v>16105322.002064399</v>
      </c>
      <c r="K79">
        <f>E79*'GS&gt;50 OLS'!$B$6</f>
        <v>-1111041.3658735326</v>
      </c>
      <c r="L79">
        <f ca="1">F79*'GS&gt;50 OLS'!$B$7</f>
        <v>12495.514520424436</v>
      </c>
      <c r="M79">
        <f ca="1">G79*'GS&gt;50 OLS'!$B$8</f>
        <v>918906.97475007747</v>
      </c>
      <c r="N79">
        <f>H79*'GS&gt;50 OLS'!$B$9</f>
        <v>12869904.742382549</v>
      </c>
      <c r="O79" s="32">
        <f t="shared" ca="1" si="12"/>
        <v>28795587.867843919</v>
      </c>
      <c r="P79" s="33">
        <f t="shared" ca="1" si="10"/>
        <v>531570.47203106806</v>
      </c>
      <c r="Q79" s="54">
        <f t="shared" ca="1" si="11"/>
        <v>1.8807321853326384E-2</v>
      </c>
    </row>
    <row r="80" spans="1:17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Data'!N80</f>
        <v>29633576.782013088</v>
      </c>
      <c r="E80">
        <f>'Monthly Data'!BH80</f>
        <v>79</v>
      </c>
      <c r="F80" s="21">
        <f t="shared" ca="1" si="13"/>
        <v>0</v>
      </c>
      <c r="G80" s="21">
        <f t="shared" ca="1" si="13"/>
        <v>120.58</v>
      </c>
      <c r="H80" s="44">
        <f>'Monthly Data'!CA80</f>
        <v>31</v>
      </c>
      <c r="J80">
        <f>'GS&gt;50 OLS'!$B$5</f>
        <v>16105322.002064399</v>
      </c>
      <c r="K80">
        <f>E80*'GS&gt;50 OLS'!$B$6</f>
        <v>-1125285.4859488343</v>
      </c>
      <c r="L80">
        <f ca="1">F80*'GS&gt;50 OLS'!$B$7</f>
        <v>0</v>
      </c>
      <c r="M80">
        <f ca="1">G80*'GS&gt;50 OLS'!$B$8</f>
        <v>2412931.2503345893</v>
      </c>
      <c r="N80">
        <f>H80*'GS&gt;50 OLS'!$B$9</f>
        <v>13298901.567128634</v>
      </c>
      <c r="O80" s="32">
        <f t="shared" ca="1" si="12"/>
        <v>30691869.333578788</v>
      </c>
      <c r="P80" s="33">
        <f t="shared" ca="1" si="10"/>
        <v>1058292.5515656993</v>
      </c>
      <c r="Q80" s="54">
        <f t="shared" ca="1" si="11"/>
        <v>3.5712616109441736E-2</v>
      </c>
    </row>
    <row r="81" spans="1:17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Data'!N81</f>
        <v>28920384.241278451</v>
      </c>
      <c r="E81">
        <f>'Monthly Data'!BH81</f>
        <v>80</v>
      </c>
      <c r="F81" s="21">
        <f t="shared" ca="1" si="13"/>
        <v>0.13999999999999985</v>
      </c>
      <c r="G81" s="21">
        <f t="shared" ca="1" si="13"/>
        <v>83.64</v>
      </c>
      <c r="H81" s="44">
        <f>'Monthly Data'!CA81</f>
        <v>31</v>
      </c>
      <c r="J81">
        <f>'GS&gt;50 OLS'!$B$5</f>
        <v>16105322.002064399</v>
      </c>
      <c r="K81">
        <f>E81*'GS&gt;50 OLS'!$B$6</f>
        <v>-1139529.6060241361</v>
      </c>
      <c r="L81">
        <f ca="1">F81*'GS&gt;50 OLS'!$B$7</f>
        <v>1634.9271335134763</v>
      </c>
      <c r="M81">
        <f ca="1">G81*'GS&gt;50 OLS'!$B$8</f>
        <v>1673723.4182947839</v>
      </c>
      <c r="N81">
        <f>H81*'GS&gt;50 OLS'!$B$9</f>
        <v>13298901.567128634</v>
      </c>
      <c r="O81" s="32">
        <f t="shared" ca="1" si="12"/>
        <v>29940052.308597192</v>
      </c>
      <c r="P81" s="33">
        <f t="shared" ca="1" si="10"/>
        <v>1019668.0673187412</v>
      </c>
      <c r="Q81" s="54">
        <f t="shared" ca="1" si="11"/>
        <v>3.5257763479620556E-2</v>
      </c>
    </row>
    <row r="82" spans="1:17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Data'!N82</f>
        <v>28706269.167184081</v>
      </c>
      <c r="E82">
        <f>'Monthly Data'!BH82</f>
        <v>81</v>
      </c>
      <c r="F82" s="21">
        <f t="shared" ca="1" si="13"/>
        <v>15.219999999999999</v>
      </c>
      <c r="G82" s="21">
        <f t="shared" ca="1" si="13"/>
        <v>32.629999999999995</v>
      </c>
      <c r="H82" s="44">
        <f>'Monthly Data'!CA82</f>
        <v>30</v>
      </c>
      <c r="J82">
        <f>'GS&gt;50 OLS'!$B$5</f>
        <v>16105322.002064399</v>
      </c>
      <c r="K82">
        <f>E82*'GS&gt;50 OLS'!$B$6</f>
        <v>-1153773.7260994378</v>
      </c>
      <c r="L82">
        <f ca="1">F82*'GS&gt;50 OLS'!$B$7</f>
        <v>177739.93551482237</v>
      </c>
      <c r="M82">
        <f ca="1">G82*'GS&gt;50 OLS'!$B$8</f>
        <v>652960.24795503099</v>
      </c>
      <c r="N82">
        <f>H82*'GS&gt;50 OLS'!$B$9</f>
        <v>12869904.742382549</v>
      </c>
      <c r="O82" s="32">
        <f t="shared" ca="1" si="12"/>
        <v>28652153.201817364</v>
      </c>
      <c r="P82" s="33">
        <f t="shared" ca="1" si="10"/>
        <v>-54115.965366717428</v>
      </c>
      <c r="Q82" s="54">
        <f t="shared" ca="1" si="11"/>
        <v>1.8851619153833041E-3</v>
      </c>
    </row>
    <row r="83" spans="1:17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Data'!N83</f>
        <v>29300434.192954373</v>
      </c>
      <c r="E83">
        <f>'Monthly Data'!BH83</f>
        <v>82</v>
      </c>
      <c r="F83" s="21">
        <f t="shared" ca="1" si="13"/>
        <v>131.9</v>
      </c>
      <c r="G83" s="21">
        <f t="shared" ca="1" si="13"/>
        <v>1.05</v>
      </c>
      <c r="H83" s="44">
        <f>'Monthly Data'!CA83</f>
        <v>31</v>
      </c>
      <c r="J83">
        <f>'GS&gt;50 OLS'!$B$5</f>
        <v>16105322.002064399</v>
      </c>
      <c r="K83">
        <f>E83*'GS&gt;50 OLS'!$B$6</f>
        <v>-1168017.8461747393</v>
      </c>
      <c r="L83">
        <f ca="1">F83*'GS&gt;50 OLS'!$B$7</f>
        <v>1540334.9207887696</v>
      </c>
      <c r="M83">
        <f ca="1">G83*'GS&gt;50 OLS'!$B$8</f>
        <v>21011.592410443845</v>
      </c>
      <c r="N83">
        <f>H83*'GS&gt;50 OLS'!$B$9</f>
        <v>13298901.567128634</v>
      </c>
      <c r="O83" s="32">
        <f t="shared" ca="1" si="12"/>
        <v>29797552.236217506</v>
      </c>
      <c r="P83" s="33">
        <f t="shared" ca="1" si="10"/>
        <v>497118.04326313362</v>
      </c>
      <c r="Q83" s="54">
        <f t="shared" ca="1" si="11"/>
        <v>1.6966234697732615E-2</v>
      </c>
    </row>
    <row r="84" spans="1:17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Data'!N84</f>
        <v>30655433.963488549</v>
      </c>
      <c r="E84">
        <f>'Monthly Data'!BH84</f>
        <v>83</v>
      </c>
      <c r="F84" s="21">
        <f t="shared" ca="1" si="13"/>
        <v>319.14</v>
      </c>
      <c r="G84" s="21">
        <f t="shared" ca="1" si="13"/>
        <v>0</v>
      </c>
      <c r="H84" s="44">
        <f>'Monthly Data'!CA84</f>
        <v>30</v>
      </c>
      <c r="J84">
        <f>'GS&gt;50 OLS'!$B$5</f>
        <v>16105322.002064399</v>
      </c>
      <c r="K84">
        <f>E84*'GS&gt;50 OLS'!$B$6</f>
        <v>-1182261.966250041</v>
      </c>
      <c r="L84">
        <f ca="1">F84*'GS&gt;50 OLS'!$B$7</f>
        <v>3726933.1813535094</v>
      </c>
      <c r="M84">
        <f ca="1">G84*'GS&gt;50 OLS'!$B$8</f>
        <v>0</v>
      </c>
      <c r="N84">
        <f>H84*'GS&gt;50 OLS'!$B$9</f>
        <v>12869904.742382549</v>
      </c>
      <c r="O84" s="32">
        <f t="shared" ca="1" si="12"/>
        <v>31519897.959550418</v>
      </c>
      <c r="P84" s="33">
        <f t="shared" ca="1" si="10"/>
        <v>864463.99606186897</v>
      </c>
      <c r="Q84" s="54">
        <f t="shared" ca="1" si="11"/>
        <v>2.8199372323075542E-2</v>
      </c>
    </row>
    <row r="85" spans="1:17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Data'!N85</f>
        <v>32792599.003096733</v>
      </c>
      <c r="E85">
        <f>'Monthly Data'!BH85</f>
        <v>84</v>
      </c>
      <c r="F85" s="21">
        <f t="shared" ca="1" si="13"/>
        <v>562.53000000000009</v>
      </c>
      <c r="G85" s="21">
        <f t="shared" ca="1" si="13"/>
        <v>0</v>
      </c>
      <c r="H85" s="44">
        <f>'Monthly Data'!CA85</f>
        <v>31</v>
      </c>
      <c r="J85">
        <f>'GS&gt;50 OLS'!$B$5</f>
        <v>16105322.002064399</v>
      </c>
      <c r="K85">
        <f>E85*'GS&gt;50 OLS'!$B$6</f>
        <v>-1196506.0863253428</v>
      </c>
      <c r="L85">
        <f ca="1">F85*'GS&gt;50 OLS'!$B$7</f>
        <v>6569254.0029666927</v>
      </c>
      <c r="M85">
        <f ca="1">G85*'GS&gt;50 OLS'!$B$8</f>
        <v>0</v>
      </c>
      <c r="N85">
        <f>H85*'GS&gt;50 OLS'!$B$9</f>
        <v>13298901.567128634</v>
      </c>
      <c r="O85" s="32">
        <f t="shared" ca="1" si="12"/>
        <v>34776971.485834382</v>
      </c>
      <c r="P85" s="33">
        <f t="shared" ca="1" si="10"/>
        <v>1984372.4827376492</v>
      </c>
      <c r="Q85" s="54">
        <f t="shared" ca="1" si="11"/>
        <v>6.0512815179737882E-2</v>
      </c>
    </row>
    <row r="86" spans="1:17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Data'!N86</f>
        <v>35960046.009388864</v>
      </c>
      <c r="E86">
        <f>'Monthly Data'!BH86</f>
        <v>85</v>
      </c>
      <c r="F86" s="21">
        <f t="shared" ca="1" si="13"/>
        <v>691.0200000000001</v>
      </c>
      <c r="G86" s="21">
        <f t="shared" ca="1" si="13"/>
        <v>0</v>
      </c>
      <c r="H86" s="44">
        <f>'Monthly Data'!CA86</f>
        <v>31</v>
      </c>
      <c r="J86">
        <f>'GS&gt;50 OLS'!$B$5</f>
        <v>16105322.002064399</v>
      </c>
      <c r="K86">
        <f>E86*'GS&gt;50 OLS'!$B$6</f>
        <v>-1210750.2064006445</v>
      </c>
      <c r="L86">
        <f ca="1">F86*'GS&gt;50 OLS'!$B$7</f>
        <v>8069766.7700034548</v>
      </c>
      <c r="M86">
        <f ca="1">G86*'GS&gt;50 OLS'!$B$8</f>
        <v>0</v>
      </c>
      <c r="N86">
        <f>H86*'GS&gt;50 OLS'!$B$9</f>
        <v>13298901.567128634</v>
      </c>
      <c r="O86" s="32">
        <f t="shared" ca="1" si="12"/>
        <v>36263240.132795848</v>
      </c>
      <c r="P86" s="33">
        <f t="shared" ca="1" si="10"/>
        <v>303194.12340698391</v>
      </c>
      <c r="Q86" s="54">
        <f t="shared" ca="1" si="11"/>
        <v>8.4314164483499966E-3</v>
      </c>
    </row>
    <row r="87" spans="1:17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Data'!N87</f>
        <v>33139044.657780841</v>
      </c>
      <c r="E87">
        <f>'Monthly Data'!BH87</f>
        <v>86</v>
      </c>
      <c r="F87" s="21">
        <f t="shared" ca="1" si="13"/>
        <v>589.64999999999986</v>
      </c>
      <c r="G87" s="21">
        <f t="shared" ca="1" si="13"/>
        <v>0</v>
      </c>
      <c r="H87" s="44">
        <f>'Monthly Data'!CA87</f>
        <v>29</v>
      </c>
      <c r="J87">
        <f>'GS&gt;50 OLS'!$B$5</f>
        <v>16105322.002064399</v>
      </c>
      <c r="K87">
        <f>E87*'GS&gt;50 OLS'!$B$6</f>
        <v>-1224994.3264759462</v>
      </c>
      <c r="L87">
        <f ca="1">F87*'GS&gt;50 OLS'!$B$7</f>
        <v>6885962.7448301576</v>
      </c>
      <c r="M87">
        <f ca="1">G87*'GS&gt;50 OLS'!$B$8</f>
        <v>0</v>
      </c>
      <c r="N87">
        <f>H87*'GS&gt;50 OLS'!$B$9</f>
        <v>12440907.917636465</v>
      </c>
      <c r="O87" s="32">
        <f t="shared" ca="1" si="12"/>
        <v>34207198.338055074</v>
      </c>
      <c r="P87" s="33">
        <f t="shared" ca="1" si="10"/>
        <v>1068153.6802742332</v>
      </c>
      <c r="Q87" s="54">
        <f t="shared" ca="1" si="11"/>
        <v>3.223248259884394E-2</v>
      </c>
    </row>
    <row r="88" spans="1:17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Data'!N88</f>
        <v>33041551.643205166</v>
      </c>
      <c r="E88">
        <f>'Monthly Data'!BH88</f>
        <v>87</v>
      </c>
      <c r="F88" s="21">
        <f t="shared" ca="1" si="13"/>
        <v>453.18999999999994</v>
      </c>
      <c r="G88" s="21">
        <f t="shared" ca="1" si="13"/>
        <v>0.18999999999999986</v>
      </c>
      <c r="H88" s="44">
        <f>'Monthly Data'!CA88</f>
        <v>31</v>
      </c>
      <c r="J88">
        <f>'GS&gt;50 OLS'!$B$5</f>
        <v>16105322.002064399</v>
      </c>
      <c r="K88">
        <f>E88*'GS&gt;50 OLS'!$B$6</f>
        <v>-1239238.446551248</v>
      </c>
      <c r="L88">
        <f ca="1">F88*'GS&gt;50 OLS'!$B$7</f>
        <v>5292375.911692664</v>
      </c>
      <c r="M88">
        <f ca="1">G88*'GS&gt;50 OLS'!$B$8</f>
        <v>3802.097674270788</v>
      </c>
      <c r="N88">
        <f>H88*'GS&gt;50 OLS'!$B$9</f>
        <v>13298901.567128634</v>
      </c>
      <c r="O88" s="32">
        <f t="shared" ca="1" si="12"/>
        <v>33461163.132008716</v>
      </c>
      <c r="P88" s="33">
        <f t="shared" ca="1" si="10"/>
        <v>419611.4888035506</v>
      </c>
      <c r="Q88" s="54">
        <f t="shared" ca="1" si="11"/>
        <v>1.2699509191779789E-2</v>
      </c>
    </row>
    <row r="89" spans="1:17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Data'!N89</f>
        <v>29554311.335049473</v>
      </c>
      <c r="E89">
        <f>'Monthly Data'!BH89</f>
        <v>88</v>
      </c>
      <c r="F89" s="21">
        <f t="shared" ca="1" si="13"/>
        <v>226.19000000000005</v>
      </c>
      <c r="G89" s="21">
        <f t="shared" ca="1" si="13"/>
        <v>0</v>
      </c>
      <c r="H89" s="44">
        <f>'Monthly Data'!CA89</f>
        <v>30</v>
      </c>
      <c r="J89">
        <f>'GS&gt;50 OLS'!$B$5</f>
        <v>16105322.002064399</v>
      </c>
      <c r="K89">
        <f>E89*'GS&gt;50 OLS'!$B$6</f>
        <v>-1253482.5666265497</v>
      </c>
      <c r="L89">
        <f ca="1">F89*'GS&gt;50 OLS'!$B$7</f>
        <v>2641458.3452100977</v>
      </c>
      <c r="M89">
        <f ca="1">G89*'GS&gt;50 OLS'!$B$8</f>
        <v>0</v>
      </c>
      <c r="N89">
        <f>H89*'GS&gt;50 OLS'!$B$9</f>
        <v>12869904.742382549</v>
      </c>
      <c r="O89" s="32">
        <f t="shared" ca="1" si="12"/>
        <v>30363202.523030497</v>
      </c>
      <c r="P89" s="33">
        <f t="shared" ca="1" si="10"/>
        <v>808891.18798102438</v>
      </c>
      <c r="Q89" s="54">
        <f t="shared" ca="1" si="11"/>
        <v>2.7369651040446762E-2</v>
      </c>
    </row>
    <row r="90" spans="1:17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Data'!N90</f>
        <v>27959775.225460283</v>
      </c>
      <c r="E90">
        <f>'Monthly Data'!BH90</f>
        <v>89</v>
      </c>
      <c r="F90" s="21">
        <f t="shared" ca="1" si="13"/>
        <v>36</v>
      </c>
      <c r="G90" s="21">
        <f t="shared" ca="1" si="13"/>
        <v>20.979999999999997</v>
      </c>
      <c r="H90" s="44">
        <f>'Monthly Data'!CA90</f>
        <v>31</v>
      </c>
      <c r="J90">
        <f>'GS&gt;50 OLS'!$B$5</f>
        <v>16105322.002064399</v>
      </c>
      <c r="K90">
        <f>E90*'GS&gt;50 OLS'!$B$6</f>
        <v>-1267726.6867018512</v>
      </c>
      <c r="L90">
        <f ca="1">F90*'GS&gt;50 OLS'!$B$7</f>
        <v>420409.83433203719</v>
      </c>
      <c r="M90">
        <f ca="1">G90*'GS&gt;50 OLS'!$B$8</f>
        <v>419831.62740105885</v>
      </c>
      <c r="N90">
        <f>H90*'GS&gt;50 OLS'!$B$9</f>
        <v>13298901.567128634</v>
      </c>
      <c r="O90" s="32">
        <f t="shared" ca="1" si="12"/>
        <v>28976738.344224282</v>
      </c>
      <c r="P90" s="33">
        <f t="shared" ca="1" si="10"/>
        <v>1016963.1187639982</v>
      </c>
      <c r="Q90" s="54">
        <f t="shared" ca="1" si="11"/>
        <v>3.6372363889318658E-2</v>
      </c>
    </row>
    <row r="91" spans="1:17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Data'!N91</f>
        <v>27982558.649707615</v>
      </c>
      <c r="E91">
        <f>'Monthly Data'!BH91</f>
        <v>90</v>
      </c>
      <c r="F91" s="21">
        <f t="shared" ca="1" si="13"/>
        <v>1.0699999999999998</v>
      </c>
      <c r="G91" s="21">
        <f t="shared" ca="1" si="13"/>
        <v>45.92</v>
      </c>
      <c r="H91" s="44">
        <f>'Monthly Data'!CA91</f>
        <v>30</v>
      </c>
      <c r="J91">
        <f>'GS&gt;50 OLS'!$B$5</f>
        <v>16105322.002064399</v>
      </c>
      <c r="K91">
        <f>E91*'GS&gt;50 OLS'!$B$6</f>
        <v>-1281970.8067771529</v>
      </c>
      <c r="L91">
        <f ca="1">F91*'GS&gt;50 OLS'!$B$7</f>
        <v>12495.514520424436</v>
      </c>
      <c r="M91">
        <f ca="1">G91*'GS&gt;50 OLS'!$B$8</f>
        <v>918906.97475007747</v>
      </c>
      <c r="N91">
        <f>H91*'GS&gt;50 OLS'!$B$9</f>
        <v>12869904.742382549</v>
      </c>
      <c r="O91" s="32">
        <f t="shared" ca="1" si="12"/>
        <v>28624658.4269403</v>
      </c>
      <c r="P91" s="33">
        <f t="shared" ca="1" si="10"/>
        <v>642099.7772326842</v>
      </c>
      <c r="Q91" s="54">
        <f t="shared" ca="1" si="11"/>
        <v>2.2946428354556254E-2</v>
      </c>
    </row>
    <row r="92" spans="1:17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Data'!N92</f>
        <v>29833536.528902967</v>
      </c>
      <c r="E92">
        <f>'Monthly Data'!BH92</f>
        <v>91</v>
      </c>
      <c r="F92" s="21">
        <f t="shared" ca="1" si="13"/>
        <v>0</v>
      </c>
      <c r="G92" s="21">
        <f t="shared" ca="1" si="13"/>
        <v>120.58</v>
      </c>
      <c r="H92" s="44">
        <f>'Monthly Data'!CA92</f>
        <v>31</v>
      </c>
      <c r="J92">
        <f>'GS&gt;50 OLS'!$B$5</f>
        <v>16105322.002064399</v>
      </c>
      <c r="K92">
        <f>E92*'GS&gt;50 OLS'!$B$6</f>
        <v>-1296214.9268524547</v>
      </c>
      <c r="L92">
        <f ca="1">F92*'GS&gt;50 OLS'!$B$7</f>
        <v>0</v>
      </c>
      <c r="M92">
        <f ca="1">G92*'GS&gt;50 OLS'!$B$8</f>
        <v>2412931.2503345893</v>
      </c>
      <c r="N92">
        <f>H92*'GS&gt;50 OLS'!$B$9</f>
        <v>13298901.567128634</v>
      </c>
      <c r="O92" s="32">
        <f t="shared" ca="1" si="12"/>
        <v>30520939.892675169</v>
      </c>
      <c r="P92" s="33">
        <f t="shared" ca="1" si="10"/>
        <v>687403.36377220228</v>
      </c>
      <c r="Q92" s="54">
        <f t="shared" ca="1" si="11"/>
        <v>2.3041296599423954E-2</v>
      </c>
    </row>
    <row r="93" spans="1:17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Data'!N93</f>
        <v>30349706.954638731</v>
      </c>
      <c r="E93">
        <f>'Monthly Data'!BH93</f>
        <v>92</v>
      </c>
      <c r="F93" s="21">
        <f t="shared" ca="1" si="13"/>
        <v>0.13999999999999985</v>
      </c>
      <c r="G93" s="21">
        <f t="shared" ca="1" si="13"/>
        <v>83.64</v>
      </c>
      <c r="H93" s="44">
        <f>'Monthly Data'!CA93</f>
        <v>31</v>
      </c>
      <c r="J93">
        <f>'GS&gt;50 OLS'!$B$5</f>
        <v>16105322.002064399</v>
      </c>
      <c r="K93">
        <f>E93*'GS&gt;50 OLS'!$B$6</f>
        <v>-1310459.0469277564</v>
      </c>
      <c r="L93">
        <f ca="1">F93*'GS&gt;50 OLS'!$B$7</f>
        <v>1634.9271335134763</v>
      </c>
      <c r="M93">
        <f ca="1">G93*'GS&gt;50 OLS'!$B$8</f>
        <v>1673723.4182947839</v>
      </c>
      <c r="N93">
        <f>H93*'GS&gt;50 OLS'!$B$9</f>
        <v>13298901.567128634</v>
      </c>
      <c r="O93" s="32">
        <f t="shared" ca="1" si="12"/>
        <v>29769122.867693573</v>
      </c>
      <c r="P93" s="33">
        <f t="shared" ca="1" si="10"/>
        <v>-580584.0869451575</v>
      </c>
      <c r="Q93" s="54">
        <f t="shared" ca="1" si="11"/>
        <v>1.9129808660522156E-2</v>
      </c>
    </row>
    <row r="94" spans="1:17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Data'!N94</f>
        <v>28079638.591536399</v>
      </c>
      <c r="E94">
        <f>'Monthly Data'!BH94</f>
        <v>93</v>
      </c>
      <c r="F94" s="21">
        <f t="shared" ca="1" si="13"/>
        <v>15.219999999999999</v>
      </c>
      <c r="G94" s="21">
        <f t="shared" ca="1" si="13"/>
        <v>32.629999999999995</v>
      </c>
      <c r="H94" s="44">
        <f>'Monthly Data'!CA94</f>
        <v>30</v>
      </c>
      <c r="J94">
        <f>'GS&gt;50 OLS'!$B$5</f>
        <v>16105322.002064399</v>
      </c>
      <c r="K94">
        <f>E94*'GS&gt;50 OLS'!$B$6</f>
        <v>-1324703.1670030581</v>
      </c>
      <c r="L94">
        <f ca="1">F94*'GS&gt;50 OLS'!$B$7</f>
        <v>177739.93551482237</v>
      </c>
      <c r="M94">
        <f ca="1">G94*'GS&gt;50 OLS'!$B$8</f>
        <v>652960.24795503099</v>
      </c>
      <c r="N94">
        <f>H94*'GS&gt;50 OLS'!$B$9</f>
        <v>12869904.742382549</v>
      </c>
      <c r="O94" s="32">
        <f t="shared" ca="1" si="12"/>
        <v>28481223.760913745</v>
      </c>
      <c r="P94" s="33">
        <f t="shared" ca="1" si="10"/>
        <v>401585.16937734559</v>
      </c>
      <c r="Q94" s="54">
        <f t="shared" ca="1" si="11"/>
        <v>1.4301650217762741E-2</v>
      </c>
    </row>
    <row r="95" spans="1:17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Data'!N95</f>
        <v>28685895.697958633</v>
      </c>
      <c r="E95">
        <f>'Monthly Data'!BH95</f>
        <v>94</v>
      </c>
      <c r="F95" s="21">
        <f t="shared" ref="F95:G110" ca="1" si="14">F83</f>
        <v>131.9</v>
      </c>
      <c r="G95" s="21">
        <f t="shared" ca="1" si="14"/>
        <v>1.05</v>
      </c>
      <c r="H95" s="44">
        <f>'Monthly Data'!CA95</f>
        <v>31</v>
      </c>
      <c r="J95">
        <f>'GS&gt;50 OLS'!$B$5</f>
        <v>16105322.002064399</v>
      </c>
      <c r="K95">
        <f>E95*'GS&gt;50 OLS'!$B$6</f>
        <v>-1338947.2870783599</v>
      </c>
      <c r="L95">
        <f ca="1">F95*'GS&gt;50 OLS'!$B$7</f>
        <v>1540334.9207887696</v>
      </c>
      <c r="M95">
        <f ca="1">G95*'GS&gt;50 OLS'!$B$8</f>
        <v>21011.592410443845</v>
      </c>
      <c r="N95">
        <f>H95*'GS&gt;50 OLS'!$B$9</f>
        <v>13298901.567128634</v>
      </c>
      <c r="O95" s="32">
        <f t="shared" ca="1" si="12"/>
        <v>29626622.795313887</v>
      </c>
      <c r="P95" s="33">
        <f t="shared" ca="1" si="10"/>
        <v>940727.09735525399</v>
      </c>
      <c r="Q95" s="54">
        <f t="shared" ca="1" si="11"/>
        <v>3.2794063928155419E-2</v>
      </c>
    </row>
    <row r="96" spans="1:17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Data'!N96</f>
        <v>30008964.333437622</v>
      </c>
      <c r="E96">
        <f>'Monthly Data'!BH96</f>
        <v>95</v>
      </c>
      <c r="F96" s="21">
        <f t="shared" ca="1" si="14"/>
        <v>319.14</v>
      </c>
      <c r="G96" s="21">
        <f t="shared" ca="1" si="14"/>
        <v>0</v>
      </c>
      <c r="H96" s="44">
        <f>'Monthly Data'!CA96</f>
        <v>30</v>
      </c>
      <c r="J96">
        <f>'GS&gt;50 OLS'!$B$5</f>
        <v>16105322.002064399</v>
      </c>
      <c r="K96">
        <f>E96*'GS&gt;50 OLS'!$B$6</f>
        <v>-1353191.4071536616</v>
      </c>
      <c r="L96">
        <f ca="1">F96*'GS&gt;50 OLS'!$B$7</f>
        <v>3726933.1813535094</v>
      </c>
      <c r="M96">
        <f ca="1">G96*'GS&gt;50 OLS'!$B$8</f>
        <v>0</v>
      </c>
      <c r="N96">
        <f>H96*'GS&gt;50 OLS'!$B$9</f>
        <v>12869904.742382549</v>
      </c>
      <c r="O96" s="32">
        <f t="shared" ca="1" si="12"/>
        <v>31348968.518646795</v>
      </c>
      <c r="P96" s="33">
        <f t="shared" ca="1" si="10"/>
        <v>1340004.1852091737</v>
      </c>
      <c r="Q96" s="54">
        <f t="shared" ca="1" si="11"/>
        <v>4.4653463222523414E-2</v>
      </c>
    </row>
    <row r="97" spans="1:17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Data'!N97</f>
        <v>33586389.607610628</v>
      </c>
      <c r="E97">
        <f>'Monthly Data'!BH97</f>
        <v>96</v>
      </c>
      <c r="F97" s="21">
        <f t="shared" ca="1" si="14"/>
        <v>562.53000000000009</v>
      </c>
      <c r="G97" s="21">
        <f t="shared" ca="1" si="14"/>
        <v>0</v>
      </c>
      <c r="H97" s="44">
        <f>'Monthly Data'!CA97</f>
        <v>31</v>
      </c>
      <c r="J97">
        <f>'GS&gt;50 OLS'!$B$5</f>
        <v>16105322.002064399</v>
      </c>
      <c r="K97">
        <f>E97*'GS&gt;50 OLS'!$B$6</f>
        <v>-1367435.5272289631</v>
      </c>
      <c r="L97">
        <f ca="1">F97*'GS&gt;50 OLS'!$B$7</f>
        <v>6569254.0029666927</v>
      </c>
      <c r="M97">
        <f ca="1">G97*'GS&gt;50 OLS'!$B$8</f>
        <v>0</v>
      </c>
      <c r="N97">
        <f>H97*'GS&gt;50 OLS'!$B$9</f>
        <v>13298901.567128634</v>
      </c>
      <c r="O97" s="32">
        <f t="shared" ca="1" si="12"/>
        <v>34606042.044930764</v>
      </c>
      <c r="P97" s="33">
        <f t="shared" ca="1" si="10"/>
        <v>1019652.4373201355</v>
      </c>
      <c r="Q97" s="54">
        <f t="shared" ca="1" si="11"/>
        <v>3.0359096325408067E-2</v>
      </c>
    </row>
    <row r="98" spans="1:17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Data'!N98</f>
        <v>34322866.080106616</v>
      </c>
      <c r="E98">
        <f>'Monthly Data'!BH98</f>
        <v>97</v>
      </c>
      <c r="F98" s="21">
        <f t="shared" ca="1" si="14"/>
        <v>691.0200000000001</v>
      </c>
      <c r="G98" s="21">
        <f t="shared" ca="1" si="14"/>
        <v>0</v>
      </c>
      <c r="H98" s="44">
        <f>'Monthly Data'!CA98</f>
        <v>31</v>
      </c>
      <c r="J98">
        <f>'GS&gt;50 OLS'!$B$5</f>
        <v>16105322.002064399</v>
      </c>
      <c r="K98">
        <f>E98*'GS&gt;50 OLS'!$B$6</f>
        <v>-1381679.6473042648</v>
      </c>
      <c r="L98">
        <f ca="1">F98*'GS&gt;50 OLS'!$B$7</f>
        <v>8069766.7700034548</v>
      </c>
      <c r="M98">
        <f ca="1">G98*'GS&gt;50 OLS'!$B$8</f>
        <v>0</v>
      </c>
      <c r="N98">
        <f>H98*'GS&gt;50 OLS'!$B$9</f>
        <v>13298901.567128634</v>
      </c>
      <c r="O98" s="32">
        <f t="shared" ca="1" si="12"/>
        <v>36092310.691892222</v>
      </c>
      <c r="P98" s="33">
        <f t="shared" ref="P98:P121" ca="1" si="15">O98-D98</f>
        <v>1769444.6117856055</v>
      </c>
      <c r="Q98" s="54">
        <f t="shared" ref="Q98:Q121" ca="1" si="16">ABS(P98/D98)</f>
        <v>5.1552938721838498E-2</v>
      </c>
    </row>
    <row r="99" spans="1:17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Data'!N99</f>
        <v>31345821.017330166</v>
      </c>
      <c r="E99">
        <f>'Monthly Data'!BH99</f>
        <v>98</v>
      </c>
      <c r="F99" s="21">
        <f t="shared" ca="1" si="14"/>
        <v>589.64999999999986</v>
      </c>
      <c r="G99" s="21">
        <f t="shared" ca="1" si="14"/>
        <v>0</v>
      </c>
      <c r="H99" s="44">
        <f>'Monthly Data'!CA99</f>
        <v>28</v>
      </c>
      <c r="J99">
        <f>'GS&gt;50 OLS'!$B$5</f>
        <v>16105322.002064399</v>
      </c>
      <c r="K99">
        <f>E99*'GS&gt;50 OLS'!$B$6</f>
        <v>-1395923.7673795666</v>
      </c>
      <c r="L99">
        <f ca="1">F99*'GS&gt;50 OLS'!$B$7</f>
        <v>6885962.7448301576</v>
      </c>
      <c r="M99">
        <f ca="1">G99*'GS&gt;50 OLS'!$B$8</f>
        <v>0</v>
      </c>
      <c r="N99">
        <f>H99*'GS&gt;50 OLS'!$B$9</f>
        <v>12011911.09289038</v>
      </c>
      <c r="O99" s="32">
        <f t="shared" ca="1" si="12"/>
        <v>33607272.072405368</v>
      </c>
      <c r="P99" s="33">
        <f t="shared" ca="1" si="15"/>
        <v>2261451.0550752021</v>
      </c>
      <c r="Q99" s="54">
        <f t="shared" ca="1" si="16"/>
        <v>7.214521686399325E-2</v>
      </c>
    </row>
    <row r="100" spans="1:17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Data'!N100</f>
        <v>34014376.108898692</v>
      </c>
      <c r="E100">
        <f>'Monthly Data'!BH100</f>
        <v>99</v>
      </c>
      <c r="F100" s="21">
        <f t="shared" ca="1" si="14"/>
        <v>453.18999999999994</v>
      </c>
      <c r="G100" s="21">
        <f t="shared" ca="1" si="14"/>
        <v>0.18999999999999986</v>
      </c>
      <c r="H100" s="44">
        <f>'Monthly Data'!CA100</f>
        <v>31</v>
      </c>
      <c r="J100">
        <f>'GS&gt;50 OLS'!$B$5</f>
        <v>16105322.002064399</v>
      </c>
      <c r="K100">
        <f>E100*'GS&gt;50 OLS'!$B$6</f>
        <v>-1410167.8874548683</v>
      </c>
      <c r="L100">
        <f ca="1">F100*'GS&gt;50 OLS'!$B$7</f>
        <v>5292375.911692664</v>
      </c>
      <c r="M100">
        <f ca="1">G100*'GS&gt;50 OLS'!$B$8</f>
        <v>3802.097674270788</v>
      </c>
      <c r="N100">
        <f>H100*'GS&gt;50 OLS'!$B$9</f>
        <v>13298901.567128634</v>
      </c>
      <c r="O100" s="32">
        <f t="shared" ca="1" si="12"/>
        <v>33290233.691105098</v>
      </c>
      <c r="P100" s="33">
        <f t="shared" ca="1" si="15"/>
        <v>-724142.4177935943</v>
      </c>
      <c r="Q100" s="54">
        <f t="shared" ca="1" si="16"/>
        <v>2.1289304718546561E-2</v>
      </c>
    </row>
    <row r="101" spans="1:17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Data'!N101</f>
        <v>28671971.14677456</v>
      </c>
      <c r="E101">
        <f>'Monthly Data'!BH101</f>
        <v>100</v>
      </c>
      <c r="F101" s="21">
        <f t="shared" ca="1" si="14"/>
        <v>226.19000000000005</v>
      </c>
      <c r="G101" s="21">
        <f t="shared" ca="1" si="14"/>
        <v>0</v>
      </c>
      <c r="H101" s="44">
        <f>'Monthly Data'!CA101</f>
        <v>30</v>
      </c>
      <c r="J101">
        <f>'GS&gt;50 OLS'!$B$5</f>
        <v>16105322.002064399</v>
      </c>
      <c r="K101">
        <f>E101*'GS&gt;50 OLS'!$B$6</f>
        <v>-1424412.00753017</v>
      </c>
      <c r="L101">
        <f ca="1">F101*'GS&gt;50 OLS'!$B$7</f>
        <v>2641458.3452100977</v>
      </c>
      <c r="M101">
        <f ca="1">G101*'GS&gt;50 OLS'!$B$8</f>
        <v>0</v>
      </c>
      <c r="N101">
        <f>H101*'GS&gt;50 OLS'!$B$9</f>
        <v>12869904.742382549</v>
      </c>
      <c r="O101" s="32">
        <f t="shared" ca="1" si="12"/>
        <v>30192273.082126878</v>
      </c>
      <c r="P101" s="33">
        <f t="shared" ca="1" si="15"/>
        <v>1520301.935352318</v>
      </c>
      <c r="Q101" s="54">
        <f t="shared" ca="1" si="16"/>
        <v>5.3023976885640235E-2</v>
      </c>
    </row>
    <row r="102" spans="1:17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Data'!N102</f>
        <v>27815621.012979895</v>
      </c>
      <c r="E102">
        <f>'Monthly Data'!BH102</f>
        <v>101</v>
      </c>
      <c r="F102" s="21">
        <f t="shared" ca="1" si="14"/>
        <v>36</v>
      </c>
      <c r="G102" s="21">
        <f t="shared" ca="1" si="14"/>
        <v>20.979999999999997</v>
      </c>
      <c r="H102" s="44">
        <f>'Monthly Data'!CA102</f>
        <v>31</v>
      </c>
      <c r="J102">
        <f>'GS&gt;50 OLS'!$B$5</f>
        <v>16105322.002064399</v>
      </c>
      <c r="K102">
        <f>E102*'GS&gt;50 OLS'!$B$6</f>
        <v>-1438656.1276054718</v>
      </c>
      <c r="L102">
        <f ca="1">F102*'GS&gt;50 OLS'!$B$7</f>
        <v>420409.83433203719</v>
      </c>
      <c r="M102">
        <f ca="1">G102*'GS&gt;50 OLS'!$B$8</f>
        <v>419831.62740105885</v>
      </c>
      <c r="N102">
        <f>H102*'GS&gt;50 OLS'!$B$9</f>
        <v>13298901.567128634</v>
      </c>
      <c r="O102" s="32">
        <f t="shared" ca="1" si="12"/>
        <v>28805808.903320659</v>
      </c>
      <c r="P102" s="33">
        <f t="shared" ca="1" si="15"/>
        <v>990187.89034076408</v>
      </c>
      <c r="Q102" s="54">
        <f t="shared" ca="1" si="16"/>
        <v>3.5598266523645193E-2</v>
      </c>
    </row>
    <row r="103" spans="1:17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Data'!N103</f>
        <v>27413442.891784176</v>
      </c>
      <c r="E103">
        <f>'Monthly Data'!BH103</f>
        <v>102</v>
      </c>
      <c r="F103" s="21">
        <f t="shared" ca="1" si="14"/>
        <v>1.0699999999999998</v>
      </c>
      <c r="G103" s="21">
        <f t="shared" ca="1" si="14"/>
        <v>45.92</v>
      </c>
      <c r="H103" s="44">
        <f>'Monthly Data'!CA103</f>
        <v>30</v>
      </c>
      <c r="J103">
        <f>'GS&gt;50 OLS'!$B$5</f>
        <v>16105322.002064399</v>
      </c>
      <c r="K103">
        <f>E103*'GS&gt;50 OLS'!$B$6</f>
        <v>-1452900.2476807735</v>
      </c>
      <c r="L103">
        <f ca="1">F103*'GS&gt;50 OLS'!$B$7</f>
        <v>12495.514520424436</v>
      </c>
      <c r="M103">
        <f ca="1">G103*'GS&gt;50 OLS'!$B$8</f>
        <v>918906.97475007747</v>
      </c>
      <c r="N103">
        <f>H103*'GS&gt;50 OLS'!$B$9</f>
        <v>12869904.742382549</v>
      </c>
      <c r="O103" s="32">
        <f t="shared" ca="1" si="12"/>
        <v>28453728.986036677</v>
      </c>
      <c r="P103" s="33">
        <f t="shared" ca="1" si="15"/>
        <v>1040286.0942525007</v>
      </c>
      <c r="Q103" s="54">
        <f t="shared" ca="1" si="16"/>
        <v>3.7948027847471685E-2</v>
      </c>
    </row>
    <row r="104" spans="1:17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Data'!N104</f>
        <v>30423289.656829461</v>
      </c>
      <c r="E104">
        <f>'Monthly Data'!BH104</f>
        <v>103</v>
      </c>
      <c r="F104" s="21">
        <f t="shared" ca="1" si="14"/>
        <v>0</v>
      </c>
      <c r="G104" s="21">
        <f t="shared" ca="1" si="14"/>
        <v>120.58</v>
      </c>
      <c r="H104" s="44">
        <f>'Monthly Data'!CA104</f>
        <v>31</v>
      </c>
      <c r="J104">
        <f>'GS&gt;50 OLS'!$B$5</f>
        <v>16105322.002064399</v>
      </c>
      <c r="K104">
        <f>E104*'GS&gt;50 OLS'!$B$6</f>
        <v>-1467144.3677560752</v>
      </c>
      <c r="L104">
        <f ca="1">F104*'GS&gt;50 OLS'!$B$7</f>
        <v>0</v>
      </c>
      <c r="M104">
        <f ca="1">G104*'GS&gt;50 OLS'!$B$8</f>
        <v>2412931.2503345893</v>
      </c>
      <c r="N104">
        <f>H104*'GS&gt;50 OLS'!$B$9</f>
        <v>13298901.567128634</v>
      </c>
      <c r="O104" s="32">
        <f t="shared" ca="1" si="12"/>
        <v>30350010.45177155</v>
      </c>
      <c r="P104" s="33">
        <f t="shared" ca="1" si="15"/>
        <v>-73279.205057911575</v>
      </c>
      <c r="Q104" s="54">
        <f t="shared" ca="1" si="16"/>
        <v>2.4086548786962543E-3</v>
      </c>
    </row>
    <row r="105" spans="1:17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Data'!N105</f>
        <v>30173296.355343834</v>
      </c>
      <c r="E105">
        <f>'Monthly Data'!BH105</f>
        <v>104</v>
      </c>
      <c r="F105" s="21">
        <f t="shared" ca="1" si="14"/>
        <v>0.13999999999999985</v>
      </c>
      <c r="G105" s="21">
        <f t="shared" ca="1" si="14"/>
        <v>83.64</v>
      </c>
      <c r="H105" s="44">
        <f>'Monthly Data'!CA105</f>
        <v>31</v>
      </c>
      <c r="J105">
        <f>'GS&gt;50 OLS'!$B$5</f>
        <v>16105322.002064399</v>
      </c>
      <c r="K105">
        <f>E105*'GS&gt;50 OLS'!$B$6</f>
        <v>-1481388.4878313767</v>
      </c>
      <c r="L105">
        <f ca="1">F105*'GS&gt;50 OLS'!$B$7</f>
        <v>1634.9271335134763</v>
      </c>
      <c r="M105">
        <f ca="1">G105*'GS&gt;50 OLS'!$B$8</f>
        <v>1673723.4182947839</v>
      </c>
      <c r="N105">
        <f>H105*'GS&gt;50 OLS'!$B$9</f>
        <v>13298901.567128634</v>
      </c>
      <c r="O105" s="32">
        <f t="shared" ca="1" si="12"/>
        <v>29598193.426789954</v>
      </c>
      <c r="P105" s="33">
        <f t="shared" ca="1" si="15"/>
        <v>-575102.92855387926</v>
      </c>
      <c r="Q105" s="54">
        <f t="shared" ca="1" si="16"/>
        <v>1.9059996686508061E-2</v>
      </c>
    </row>
    <row r="106" spans="1:17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Data'!N106</f>
        <v>29565437.34577366</v>
      </c>
      <c r="E106">
        <f>'Monthly Data'!BH106</f>
        <v>105</v>
      </c>
      <c r="F106" s="21">
        <f t="shared" ca="1" si="14"/>
        <v>15.219999999999999</v>
      </c>
      <c r="G106" s="21">
        <f t="shared" ca="1" si="14"/>
        <v>32.629999999999995</v>
      </c>
      <c r="H106" s="44">
        <f>'Monthly Data'!CA106</f>
        <v>30</v>
      </c>
      <c r="J106">
        <f>'GS&gt;50 OLS'!$B$5</f>
        <v>16105322.002064399</v>
      </c>
      <c r="K106">
        <f>E106*'GS&gt;50 OLS'!$B$6</f>
        <v>-1495632.6079066785</v>
      </c>
      <c r="L106">
        <f ca="1">F106*'GS&gt;50 OLS'!$B$7</f>
        <v>177739.93551482237</v>
      </c>
      <c r="M106">
        <f ca="1">G106*'GS&gt;50 OLS'!$B$8</f>
        <v>652960.24795503099</v>
      </c>
      <c r="N106">
        <f>H106*'GS&gt;50 OLS'!$B$9</f>
        <v>12869904.742382549</v>
      </c>
      <c r="O106" s="32">
        <f t="shared" ca="1" si="12"/>
        <v>28310294.320010126</v>
      </c>
      <c r="P106" s="33">
        <f t="shared" ca="1" si="15"/>
        <v>-1255143.025763534</v>
      </c>
      <c r="Q106" s="54">
        <f t="shared" ca="1" si="16"/>
        <v>4.2453051212616513E-2</v>
      </c>
    </row>
    <row r="107" spans="1:17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Data'!N107</f>
        <v>30097141.933058087</v>
      </c>
      <c r="E107">
        <f>'Monthly Data'!BH107</f>
        <v>106</v>
      </c>
      <c r="F107" s="21">
        <f t="shared" ca="1" si="14"/>
        <v>131.9</v>
      </c>
      <c r="G107" s="21">
        <f t="shared" ca="1" si="14"/>
        <v>1.05</v>
      </c>
      <c r="H107" s="44">
        <f>'Monthly Data'!CA107</f>
        <v>31</v>
      </c>
      <c r="J107">
        <f>'GS&gt;50 OLS'!$B$5</f>
        <v>16105322.002064399</v>
      </c>
      <c r="K107">
        <f>E107*'GS&gt;50 OLS'!$B$6</f>
        <v>-1509876.7279819802</v>
      </c>
      <c r="L107">
        <f ca="1">F107*'GS&gt;50 OLS'!$B$7</f>
        <v>1540334.9207887696</v>
      </c>
      <c r="M107">
        <f ca="1">G107*'GS&gt;50 OLS'!$B$8</f>
        <v>21011.592410443845</v>
      </c>
      <c r="N107">
        <f>H107*'GS&gt;50 OLS'!$B$9</f>
        <v>13298901.567128634</v>
      </c>
      <c r="O107" s="32">
        <f t="shared" ca="1" si="12"/>
        <v>29455693.354410265</v>
      </c>
      <c r="P107" s="33">
        <f t="shared" ca="1" si="15"/>
        <v>-641448.57864782214</v>
      </c>
      <c r="Q107" s="54">
        <f t="shared" ca="1" si="16"/>
        <v>2.1312607691272776E-2</v>
      </c>
    </row>
    <row r="108" spans="1:17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Data'!N108</f>
        <v>32685400.85012386</v>
      </c>
      <c r="E108">
        <f>'Monthly Data'!BH108</f>
        <v>107</v>
      </c>
      <c r="F108" s="21">
        <f t="shared" ca="1" si="14"/>
        <v>319.14</v>
      </c>
      <c r="G108" s="21">
        <f t="shared" ca="1" si="14"/>
        <v>0</v>
      </c>
      <c r="H108" s="44">
        <f>'Monthly Data'!CA108</f>
        <v>30</v>
      </c>
      <c r="J108">
        <f>'GS&gt;50 OLS'!$B$5</f>
        <v>16105322.002064399</v>
      </c>
      <c r="K108">
        <f>E108*'GS&gt;50 OLS'!$B$6</f>
        <v>-1524120.8480572819</v>
      </c>
      <c r="L108">
        <f ca="1">F108*'GS&gt;50 OLS'!$B$7</f>
        <v>3726933.1813535094</v>
      </c>
      <c r="M108">
        <f ca="1">G108*'GS&gt;50 OLS'!$B$8</f>
        <v>0</v>
      </c>
      <c r="N108">
        <f>H108*'GS&gt;50 OLS'!$B$9</f>
        <v>12869904.742382549</v>
      </c>
      <c r="O108" s="32">
        <f t="shared" ca="1" si="12"/>
        <v>31178039.077743176</v>
      </c>
      <c r="P108" s="33">
        <f t="shared" ca="1" si="15"/>
        <v>-1507361.7723806836</v>
      </c>
      <c r="Q108" s="54">
        <f t="shared" ca="1" si="16"/>
        <v>4.6117279677632329E-2</v>
      </c>
    </row>
    <row r="109" spans="1:17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Data'!N109</f>
        <v>36448954.487590142</v>
      </c>
      <c r="E109">
        <f>'Monthly Data'!BH109</f>
        <v>108</v>
      </c>
      <c r="F109" s="21">
        <f t="shared" ca="1" si="14"/>
        <v>562.53000000000009</v>
      </c>
      <c r="G109" s="21">
        <f t="shared" ca="1" si="14"/>
        <v>0</v>
      </c>
      <c r="H109" s="44">
        <f>'Monthly Data'!CA109</f>
        <v>31</v>
      </c>
      <c r="J109">
        <f>'GS&gt;50 OLS'!$B$5</f>
        <v>16105322.002064399</v>
      </c>
      <c r="K109">
        <f>E109*'GS&gt;50 OLS'!$B$6</f>
        <v>-1538364.9681325837</v>
      </c>
      <c r="L109">
        <f ca="1">F109*'GS&gt;50 OLS'!$B$7</f>
        <v>6569254.0029666927</v>
      </c>
      <c r="M109">
        <f ca="1">G109*'GS&gt;50 OLS'!$B$8</f>
        <v>0</v>
      </c>
      <c r="N109">
        <f>H109*'GS&gt;50 OLS'!$B$9</f>
        <v>13298901.567128634</v>
      </c>
      <c r="O109" s="32">
        <f t="shared" ca="1" si="12"/>
        <v>34435112.604027145</v>
      </c>
      <c r="P109" s="33">
        <f t="shared" ca="1" si="15"/>
        <v>-2013841.883562997</v>
      </c>
      <c r="Q109" s="54">
        <f t="shared" ca="1" si="16"/>
        <v>5.5251019182145658E-2</v>
      </c>
    </row>
    <row r="110" spans="1:17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Data'!N110</f>
        <v>37359331.371110447</v>
      </c>
      <c r="E110">
        <f>'Monthly Data'!BH110</f>
        <v>109</v>
      </c>
      <c r="F110" s="21">
        <f t="shared" ca="1" si="14"/>
        <v>691.0200000000001</v>
      </c>
      <c r="G110" s="21">
        <f t="shared" ca="1" si="14"/>
        <v>0</v>
      </c>
      <c r="H110" s="44">
        <f>'Monthly Data'!CA110</f>
        <v>31</v>
      </c>
      <c r="J110">
        <f>'GS&gt;50 OLS'!$B$5</f>
        <v>16105322.002064399</v>
      </c>
      <c r="K110">
        <f>E110*'GS&gt;50 OLS'!$B$6</f>
        <v>-1552609.0882078854</v>
      </c>
      <c r="L110">
        <f ca="1">F110*'GS&gt;50 OLS'!$B$7</f>
        <v>8069766.7700034548</v>
      </c>
      <c r="M110">
        <f ca="1">G110*'GS&gt;50 OLS'!$B$8</f>
        <v>0</v>
      </c>
      <c r="N110">
        <f>H110*'GS&gt;50 OLS'!$B$9</f>
        <v>13298901.567128634</v>
      </c>
      <c r="O110" s="32">
        <f t="shared" ca="1" si="12"/>
        <v>35921381.250988603</v>
      </c>
      <c r="P110" s="33">
        <f t="shared" ca="1" si="15"/>
        <v>-1437950.1201218441</v>
      </c>
      <c r="Q110" s="54">
        <f t="shared" ca="1" si="16"/>
        <v>3.8489717758540903E-2</v>
      </c>
    </row>
    <row r="111" spans="1:17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Data'!N111</f>
        <v>32913617.043814901</v>
      </c>
      <c r="E111">
        <f>'Monthly Data'!BH111</f>
        <v>110</v>
      </c>
      <c r="F111" s="21">
        <f t="shared" ref="F111:G121" ca="1" si="17">F99</f>
        <v>589.64999999999986</v>
      </c>
      <c r="G111" s="21">
        <f t="shared" ca="1" si="17"/>
        <v>0</v>
      </c>
      <c r="H111" s="44">
        <f>'Monthly Data'!CA111</f>
        <v>28</v>
      </c>
      <c r="J111">
        <f>'GS&gt;50 OLS'!$B$5</f>
        <v>16105322.002064399</v>
      </c>
      <c r="K111">
        <f>E111*'GS&gt;50 OLS'!$B$6</f>
        <v>-1566853.2082831871</v>
      </c>
      <c r="L111">
        <f ca="1">F111*'GS&gt;50 OLS'!$B$7</f>
        <v>6885962.7448301576</v>
      </c>
      <c r="M111">
        <f ca="1">G111*'GS&gt;50 OLS'!$B$8</f>
        <v>0</v>
      </c>
      <c r="N111">
        <f>H111*'GS&gt;50 OLS'!$B$9</f>
        <v>12011911.09289038</v>
      </c>
      <c r="O111" s="32">
        <f t="shared" ca="1" si="12"/>
        <v>33436342.631501749</v>
      </c>
      <c r="P111" s="33">
        <f t="shared" ca="1" si="15"/>
        <v>522725.5876868479</v>
      </c>
      <c r="Q111" s="54">
        <f t="shared" ca="1" si="16"/>
        <v>1.5881742410473784E-2</v>
      </c>
    </row>
    <row r="112" spans="1:17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Data'!N112</f>
        <v>33973229.515401945</v>
      </c>
      <c r="E112">
        <f>'Monthly Data'!BH112</f>
        <v>111</v>
      </c>
      <c r="F112" s="21">
        <f t="shared" ca="1" si="17"/>
        <v>453.18999999999994</v>
      </c>
      <c r="G112" s="21">
        <f t="shared" ca="1" si="17"/>
        <v>0.18999999999999986</v>
      </c>
      <c r="H112" s="44">
        <f>'Monthly Data'!CA112</f>
        <v>31</v>
      </c>
      <c r="J112">
        <f>'GS&gt;50 OLS'!$B$5</f>
        <v>16105322.002064399</v>
      </c>
      <c r="K112">
        <f>E112*'GS&gt;50 OLS'!$B$6</f>
        <v>-1581097.3283584886</v>
      </c>
      <c r="L112">
        <f ca="1">F112*'GS&gt;50 OLS'!$B$7</f>
        <v>5292375.911692664</v>
      </c>
      <c r="M112">
        <f ca="1">G112*'GS&gt;50 OLS'!$B$8</f>
        <v>3802.097674270788</v>
      </c>
      <c r="N112">
        <f>H112*'GS&gt;50 OLS'!$B$9</f>
        <v>13298901.567128634</v>
      </c>
      <c r="O112" s="32">
        <f t="shared" ca="1" si="12"/>
        <v>33119304.250201479</v>
      </c>
      <c r="P112" s="33">
        <f t="shared" ca="1" si="15"/>
        <v>-853925.26520046592</v>
      </c>
      <c r="Q112" s="54">
        <f t="shared" ca="1" si="16"/>
        <v>2.5135239639591352E-2</v>
      </c>
    </row>
    <row r="113" spans="1:20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Data'!N113</f>
        <v>30862224.837475609</v>
      </c>
      <c r="E113">
        <f>'Monthly Data'!BH113</f>
        <v>112</v>
      </c>
      <c r="F113" s="21">
        <f t="shared" ca="1" si="17"/>
        <v>226.19000000000005</v>
      </c>
      <c r="G113" s="21">
        <f t="shared" ca="1" si="17"/>
        <v>0</v>
      </c>
      <c r="H113" s="44">
        <f>'Monthly Data'!CA113</f>
        <v>30</v>
      </c>
      <c r="J113">
        <f>'GS&gt;50 OLS'!$B$5</f>
        <v>16105322.002064399</v>
      </c>
      <c r="K113">
        <f>E113*'GS&gt;50 OLS'!$B$6</f>
        <v>-1595341.4484337904</v>
      </c>
      <c r="L113">
        <f ca="1">F113*'GS&gt;50 OLS'!$B$7</f>
        <v>2641458.3452100977</v>
      </c>
      <c r="M113">
        <f ca="1">G113*'GS&gt;50 OLS'!$B$8</f>
        <v>0</v>
      </c>
      <c r="N113">
        <f>H113*'GS&gt;50 OLS'!$B$9</f>
        <v>12869904.742382549</v>
      </c>
      <c r="O113" s="32">
        <f t="shared" ca="1" si="12"/>
        <v>30021343.641223256</v>
      </c>
      <c r="P113" s="33">
        <f t="shared" ca="1" si="15"/>
        <v>-840881.19625235349</v>
      </c>
      <c r="Q113" s="54">
        <f t="shared" ca="1" si="16"/>
        <v>2.724629221258482E-2</v>
      </c>
    </row>
    <row r="114" spans="1:20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Data'!N114</f>
        <v>29529373.402917527</v>
      </c>
      <c r="E114">
        <f>'Monthly Data'!BH114</f>
        <v>113</v>
      </c>
      <c r="F114" s="21">
        <f t="shared" ca="1" si="17"/>
        <v>36</v>
      </c>
      <c r="G114" s="21">
        <f t="shared" ca="1" si="17"/>
        <v>20.979999999999997</v>
      </c>
      <c r="H114" s="44">
        <f>'Monthly Data'!CA114</f>
        <v>31</v>
      </c>
      <c r="J114">
        <f>'GS&gt;50 OLS'!$B$5</f>
        <v>16105322.002064399</v>
      </c>
      <c r="K114">
        <f>E114*'GS&gt;50 OLS'!$B$6</f>
        <v>-1609585.5685090921</v>
      </c>
      <c r="L114">
        <f ca="1">F114*'GS&gt;50 OLS'!$B$7</f>
        <v>420409.83433203719</v>
      </c>
      <c r="M114">
        <f ca="1">G114*'GS&gt;50 OLS'!$B$8</f>
        <v>419831.62740105885</v>
      </c>
      <c r="N114">
        <f>H114*'GS&gt;50 OLS'!$B$9</f>
        <v>13298901.567128634</v>
      </c>
      <c r="O114" s="32">
        <f t="shared" ca="1" si="12"/>
        <v>28634879.462417036</v>
      </c>
      <c r="P114" s="33">
        <f t="shared" ca="1" si="15"/>
        <v>-894493.94050049037</v>
      </c>
      <c r="Q114" s="54">
        <f t="shared" ca="1" si="16"/>
        <v>3.0291666819185322E-2</v>
      </c>
    </row>
    <row r="115" spans="1:20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Data'!N115</f>
        <v>29268721.814592641</v>
      </c>
      <c r="E115">
        <f>'Monthly Data'!BH115</f>
        <v>114</v>
      </c>
      <c r="F115" s="21">
        <f t="shared" ca="1" si="17"/>
        <v>1.0699999999999998</v>
      </c>
      <c r="G115" s="21">
        <f t="shared" ca="1" si="17"/>
        <v>45.92</v>
      </c>
      <c r="H115" s="44">
        <f>'Monthly Data'!CA115</f>
        <v>30</v>
      </c>
      <c r="J115">
        <f>'GS&gt;50 OLS'!$B$5</f>
        <v>16105322.002064399</v>
      </c>
      <c r="K115">
        <f>E115*'GS&gt;50 OLS'!$B$6</f>
        <v>-1623829.6885843938</v>
      </c>
      <c r="L115">
        <f ca="1">F115*'GS&gt;50 OLS'!$B$7</f>
        <v>12495.514520424436</v>
      </c>
      <c r="M115">
        <f ca="1">G115*'GS&gt;50 OLS'!$B$8</f>
        <v>918906.97475007747</v>
      </c>
      <c r="N115">
        <f>H115*'GS&gt;50 OLS'!$B$9</f>
        <v>12869904.742382549</v>
      </c>
      <c r="O115" s="32">
        <f t="shared" ca="1" si="12"/>
        <v>28282799.545133054</v>
      </c>
      <c r="P115" s="33">
        <f t="shared" ca="1" si="15"/>
        <v>-985922.26945958659</v>
      </c>
      <c r="Q115" s="54">
        <f t="shared" ca="1" si="16"/>
        <v>3.3685183647754337E-2</v>
      </c>
    </row>
    <row r="116" spans="1:20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Data'!N116</f>
        <v>31853620.037809931</v>
      </c>
      <c r="E116">
        <f>'Monthly Data'!BH116</f>
        <v>115</v>
      </c>
      <c r="F116" s="21">
        <f t="shared" ca="1" si="17"/>
        <v>0</v>
      </c>
      <c r="G116" s="21">
        <f t="shared" ca="1" si="17"/>
        <v>120.58</v>
      </c>
      <c r="H116" s="44">
        <f>'Monthly Data'!CA116</f>
        <v>31</v>
      </c>
      <c r="J116">
        <f>'GS&gt;50 OLS'!$B$5</f>
        <v>16105322.002064399</v>
      </c>
      <c r="K116">
        <f>E116*'GS&gt;50 OLS'!$B$6</f>
        <v>-1638073.8086596956</v>
      </c>
      <c r="L116">
        <f ca="1">F116*'GS&gt;50 OLS'!$B$7</f>
        <v>0</v>
      </c>
      <c r="M116">
        <f ca="1">G116*'GS&gt;50 OLS'!$B$8</f>
        <v>2412931.2503345893</v>
      </c>
      <c r="N116">
        <f>H116*'GS&gt;50 OLS'!$B$9</f>
        <v>13298901.567128634</v>
      </c>
      <c r="O116" s="32">
        <f t="shared" ca="1" si="12"/>
        <v>30179081.010867931</v>
      </c>
      <c r="P116" s="33">
        <f t="shared" ca="1" si="15"/>
        <v>-1674539.0269419998</v>
      </c>
      <c r="Q116" s="54">
        <f t="shared" ca="1" si="16"/>
        <v>5.2569818593752878E-2</v>
      </c>
    </row>
    <row r="117" spans="1:20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Data'!N117</f>
        <v>31314785.320424754</v>
      </c>
      <c r="E117">
        <f>'Monthly Data'!BH117</f>
        <v>116</v>
      </c>
      <c r="F117" s="21">
        <f t="shared" ca="1" si="17"/>
        <v>0.13999999999999985</v>
      </c>
      <c r="G117" s="21">
        <f t="shared" ca="1" si="17"/>
        <v>83.64</v>
      </c>
      <c r="H117" s="44">
        <f>'Monthly Data'!CA117</f>
        <v>31</v>
      </c>
      <c r="J117">
        <f>'GS&gt;50 OLS'!$B$5</f>
        <v>16105322.002064399</v>
      </c>
      <c r="K117">
        <f>E117*'GS&gt;50 OLS'!$B$6</f>
        <v>-1652317.9287349973</v>
      </c>
      <c r="L117">
        <f ca="1">F117*'GS&gt;50 OLS'!$B$7</f>
        <v>1634.9271335134763</v>
      </c>
      <c r="M117">
        <f ca="1">G117*'GS&gt;50 OLS'!$B$8</f>
        <v>1673723.4182947839</v>
      </c>
      <c r="N117">
        <f>H117*'GS&gt;50 OLS'!$B$9</f>
        <v>13298901.567128634</v>
      </c>
      <c r="O117" s="32">
        <f t="shared" ca="1" si="12"/>
        <v>29427263.985886335</v>
      </c>
      <c r="P117" s="33">
        <f t="shared" ca="1" si="15"/>
        <v>-1887521.3345384188</v>
      </c>
      <c r="Q117" s="54">
        <f t="shared" ca="1" si="16"/>
        <v>6.0275723279741025E-2</v>
      </c>
    </row>
    <row r="118" spans="1:20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Data'!N118</f>
        <v>28978111.571966194</v>
      </c>
      <c r="E118">
        <f>'Monthly Data'!BH118</f>
        <v>117</v>
      </c>
      <c r="F118" s="21">
        <f t="shared" ca="1" si="17"/>
        <v>15.219999999999999</v>
      </c>
      <c r="G118" s="21">
        <f t="shared" ca="1" si="17"/>
        <v>32.629999999999995</v>
      </c>
      <c r="H118" s="44">
        <f>'Monthly Data'!CA118</f>
        <v>30</v>
      </c>
      <c r="J118">
        <f>'GS&gt;50 OLS'!$B$5</f>
        <v>16105322.002064399</v>
      </c>
      <c r="K118">
        <f>E118*'GS&gt;50 OLS'!$B$6</f>
        <v>-1666562.048810299</v>
      </c>
      <c r="L118">
        <f ca="1">F118*'GS&gt;50 OLS'!$B$7</f>
        <v>177739.93551482237</v>
      </c>
      <c r="M118">
        <f ca="1">G118*'GS&gt;50 OLS'!$B$8</f>
        <v>652960.24795503099</v>
      </c>
      <c r="N118">
        <f>H118*'GS&gt;50 OLS'!$B$9</f>
        <v>12869904.742382549</v>
      </c>
      <c r="O118" s="32">
        <f t="shared" ca="1" si="12"/>
        <v>28139364.879106503</v>
      </c>
      <c r="P118" s="33">
        <f t="shared" ca="1" si="15"/>
        <v>-838746.69285969064</v>
      </c>
      <c r="Q118" s="54">
        <f t="shared" ca="1" si="16"/>
        <v>2.8944146024722509E-2</v>
      </c>
    </row>
    <row r="119" spans="1:20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Data'!N119</f>
        <v>30655162.904878158</v>
      </c>
      <c r="E119">
        <f>'Monthly Data'!BH119</f>
        <v>118</v>
      </c>
      <c r="F119" s="21">
        <f t="shared" ca="1" si="17"/>
        <v>131.9</v>
      </c>
      <c r="G119" s="21">
        <f t="shared" ca="1" si="17"/>
        <v>1.05</v>
      </c>
      <c r="H119" s="44">
        <f>'Monthly Data'!CA119</f>
        <v>31</v>
      </c>
      <c r="J119">
        <f>'GS&gt;50 OLS'!$B$5</f>
        <v>16105322.002064399</v>
      </c>
      <c r="K119">
        <f>E119*'GS&gt;50 OLS'!$B$6</f>
        <v>-1680806.1688856005</v>
      </c>
      <c r="L119">
        <f ca="1">F119*'GS&gt;50 OLS'!$B$7</f>
        <v>1540334.9207887696</v>
      </c>
      <c r="M119">
        <f ca="1">G119*'GS&gt;50 OLS'!$B$8</f>
        <v>21011.592410443845</v>
      </c>
      <c r="N119">
        <f>H119*'GS&gt;50 OLS'!$B$9</f>
        <v>13298901.567128634</v>
      </c>
      <c r="O119" s="32">
        <f t="shared" ca="1" si="12"/>
        <v>29284763.913506646</v>
      </c>
      <c r="P119" s="33">
        <f t="shared" ca="1" si="15"/>
        <v>-1370398.9913715124</v>
      </c>
      <c r="Q119" s="54">
        <f t="shared" ca="1" si="16"/>
        <v>4.4703693000223484E-2</v>
      </c>
    </row>
    <row r="120" spans="1:20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Data'!N120</f>
        <v>32722734.947002295</v>
      </c>
      <c r="E120">
        <f>'Monthly Data'!BH120</f>
        <v>119</v>
      </c>
      <c r="F120" s="21">
        <f t="shared" ca="1" si="17"/>
        <v>319.14</v>
      </c>
      <c r="G120" s="21">
        <f t="shared" ca="1" si="17"/>
        <v>0</v>
      </c>
      <c r="H120" s="44">
        <f>'Monthly Data'!CA120</f>
        <v>30</v>
      </c>
      <c r="J120">
        <f>'GS&gt;50 OLS'!$B$5</f>
        <v>16105322.002064399</v>
      </c>
      <c r="K120">
        <f>E120*'GS&gt;50 OLS'!$B$6</f>
        <v>-1695050.2889609023</v>
      </c>
      <c r="L120">
        <f ca="1">F120*'GS&gt;50 OLS'!$B$7</f>
        <v>3726933.1813535094</v>
      </c>
      <c r="M120">
        <f ca="1">G120*'GS&gt;50 OLS'!$B$8</f>
        <v>0</v>
      </c>
      <c r="N120">
        <f>H120*'GS&gt;50 OLS'!$B$9</f>
        <v>12869904.742382549</v>
      </c>
      <c r="O120" s="32">
        <f t="shared" ca="1" si="12"/>
        <v>31007109.636839554</v>
      </c>
      <c r="P120" s="33">
        <f t="shared" ca="1" si="15"/>
        <v>-1715625.3101627417</v>
      </c>
      <c r="Q120" s="54">
        <f t="shared" ca="1" si="16"/>
        <v>5.2429154009937327E-2</v>
      </c>
    </row>
    <row r="121" spans="1:20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Data'!N121</f>
        <v>34479649.859997876</v>
      </c>
      <c r="E121">
        <f>'Monthly Data'!BH121</f>
        <v>120</v>
      </c>
      <c r="F121" s="21">
        <f t="shared" ca="1" si="17"/>
        <v>562.53000000000009</v>
      </c>
      <c r="G121" s="21">
        <f t="shared" ca="1" si="17"/>
        <v>0</v>
      </c>
      <c r="H121" s="44">
        <f>'Monthly Data'!CA121</f>
        <v>31</v>
      </c>
      <c r="J121">
        <f>'GS&gt;50 OLS'!$B$5</f>
        <v>16105322.002064399</v>
      </c>
      <c r="K121">
        <f>E121*'GS&gt;50 OLS'!$B$6</f>
        <v>-1709294.409036204</v>
      </c>
      <c r="L121">
        <f ca="1">F121*'GS&gt;50 OLS'!$B$7</f>
        <v>6569254.0029666927</v>
      </c>
      <c r="M121">
        <f ca="1">G121*'GS&gt;50 OLS'!$B$8</f>
        <v>0</v>
      </c>
      <c r="N121">
        <f>H121*'GS&gt;50 OLS'!$B$9</f>
        <v>13298901.567128634</v>
      </c>
      <c r="O121" s="32">
        <f t="shared" ca="1" si="12"/>
        <v>34264183.163123526</v>
      </c>
      <c r="P121" s="33">
        <f t="shared" ca="1" si="15"/>
        <v>-215466.69687435031</v>
      </c>
      <c r="Q121" s="54">
        <f t="shared" ca="1" si="16"/>
        <v>6.2490975908756977E-3</v>
      </c>
    </row>
    <row r="122" spans="1:20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Data'!N122</f>
        <v>36706038.751174547</v>
      </c>
      <c r="E122" s="210">
        <f>'Monthly Data'!BH122</f>
        <v>121</v>
      </c>
      <c r="F122" s="21">
        <f t="shared" ref="F122:G122" ca="1" si="18">F110</f>
        <v>691.0200000000001</v>
      </c>
      <c r="G122" s="21">
        <f t="shared" ca="1" si="18"/>
        <v>0</v>
      </c>
      <c r="H122" s="44">
        <f>'Monthly Data'!CA122</f>
        <v>31</v>
      </c>
      <c r="I122" s="210"/>
      <c r="J122" s="210">
        <f>'GS&gt;50 OLS'!$B$5</f>
        <v>16105322.002064399</v>
      </c>
      <c r="K122" s="210">
        <f>E122*'GS&gt;50 OLS'!$B$6</f>
        <v>-1723538.5291115057</v>
      </c>
      <c r="L122" s="210">
        <f ca="1">F122*'GS&gt;50 OLS'!$B$7</f>
        <v>8069766.7700034548</v>
      </c>
      <c r="M122" s="210">
        <f ca="1">G122*'GS&gt;50 OLS'!$B$8</f>
        <v>0</v>
      </c>
      <c r="N122" s="210">
        <f>H122*'GS&gt;50 OLS'!$B$9</f>
        <v>13298901.567128634</v>
      </c>
      <c r="O122" s="32">
        <f t="shared" ref="O122:O133" ca="1" si="19">SUM(J122:N122)</f>
        <v>35750451.810084984</v>
      </c>
      <c r="P122" s="33">
        <f t="shared" ref="P122:P133" ca="1" si="20">O122-D122</f>
        <v>-955586.94108956307</v>
      </c>
      <c r="Q122" s="54">
        <f t="shared" ref="Q122:Q133" ca="1" si="21">ABS(P122/D122)</f>
        <v>2.6033507662522846E-2</v>
      </c>
    </row>
    <row r="123" spans="1:20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Data'!N123</f>
        <v>32887320.781174548</v>
      </c>
      <c r="E123" s="210">
        <f>'Monthly Data'!BH123</f>
        <v>122</v>
      </c>
      <c r="F123" s="21">
        <f t="shared" ref="F123:G123" ca="1" si="22">F111</f>
        <v>589.64999999999986</v>
      </c>
      <c r="G123" s="21">
        <f t="shared" ca="1" si="22"/>
        <v>0</v>
      </c>
      <c r="H123" s="44">
        <f>'Monthly Data'!CA123</f>
        <v>28</v>
      </c>
      <c r="I123" s="210"/>
      <c r="J123" s="210">
        <f>'GS&gt;50 OLS'!$B$5</f>
        <v>16105322.002064399</v>
      </c>
      <c r="K123" s="210">
        <f>E123*'GS&gt;50 OLS'!$B$6</f>
        <v>-1737782.6491868075</v>
      </c>
      <c r="L123" s="210">
        <f ca="1">F123*'GS&gt;50 OLS'!$B$7</f>
        <v>6885962.7448301576</v>
      </c>
      <c r="M123" s="210">
        <f ca="1">G123*'GS&gt;50 OLS'!$B$8</f>
        <v>0</v>
      </c>
      <c r="N123" s="210">
        <f>H123*'GS&gt;50 OLS'!$B$9</f>
        <v>12011911.09289038</v>
      </c>
      <c r="O123" s="32">
        <f t="shared" ca="1" si="19"/>
        <v>33265413.19059813</v>
      </c>
      <c r="P123" s="33">
        <f t="shared" ca="1" si="20"/>
        <v>378092.40942358226</v>
      </c>
      <c r="Q123" s="54">
        <f t="shared" ca="1" si="21"/>
        <v>1.149660113511013E-2</v>
      </c>
    </row>
    <row r="124" spans="1:20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Data'!N124</f>
        <v>33737657.971174546</v>
      </c>
      <c r="E124" s="210">
        <f>'Monthly Data'!BH124</f>
        <v>123</v>
      </c>
      <c r="F124" s="21">
        <f t="shared" ref="F124:G124" ca="1" si="23">F112</f>
        <v>453.18999999999994</v>
      </c>
      <c r="G124" s="21">
        <f t="shared" ca="1" si="23"/>
        <v>0.18999999999999986</v>
      </c>
      <c r="H124" s="44">
        <f>'Monthly Data'!CA124</f>
        <v>31</v>
      </c>
      <c r="I124" s="210"/>
      <c r="J124" s="210">
        <f>'GS&gt;50 OLS'!$B$5</f>
        <v>16105322.002064399</v>
      </c>
      <c r="K124" s="210">
        <f>E124*'GS&gt;50 OLS'!$B$6</f>
        <v>-1752026.7692621092</v>
      </c>
      <c r="L124" s="210">
        <f ca="1">F124*'GS&gt;50 OLS'!$B$7</f>
        <v>5292375.911692664</v>
      </c>
      <c r="M124" s="210">
        <f ca="1">G124*'GS&gt;50 OLS'!$B$8</f>
        <v>3802.097674270788</v>
      </c>
      <c r="N124" s="210">
        <f>H124*'GS&gt;50 OLS'!$B$9</f>
        <v>13298901.567128634</v>
      </c>
      <c r="O124" s="32">
        <f t="shared" ca="1" si="19"/>
        <v>32948374.80929786</v>
      </c>
      <c r="P124" s="33">
        <f t="shared" ca="1" si="20"/>
        <v>-789283.16187668592</v>
      </c>
      <c r="Q124" s="54">
        <f t="shared" ca="1" si="21"/>
        <v>2.3394722969538949E-2</v>
      </c>
      <c r="S124" s="32"/>
      <c r="T124" s="55"/>
    </row>
    <row r="125" spans="1:20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Data'!N125</f>
        <v>29541292.711174551</v>
      </c>
      <c r="E125" s="210">
        <f>'Monthly Data'!BH125</f>
        <v>124</v>
      </c>
      <c r="F125" s="21">
        <f t="shared" ref="F125:G125" ca="1" si="24">F113</f>
        <v>226.19000000000005</v>
      </c>
      <c r="G125" s="21">
        <f t="shared" ca="1" si="24"/>
        <v>0</v>
      </c>
      <c r="H125" s="44">
        <f>'Monthly Data'!CA125</f>
        <v>30</v>
      </c>
      <c r="I125" s="210"/>
      <c r="J125" s="210">
        <f>'GS&gt;50 OLS'!$B$5</f>
        <v>16105322.002064399</v>
      </c>
      <c r="K125" s="210">
        <f>E125*'GS&gt;50 OLS'!$B$6</f>
        <v>-1766270.8893374109</v>
      </c>
      <c r="L125" s="210">
        <f ca="1">F125*'GS&gt;50 OLS'!$B$7</f>
        <v>2641458.3452100977</v>
      </c>
      <c r="M125" s="210">
        <f ca="1">G125*'GS&gt;50 OLS'!$B$8</f>
        <v>0</v>
      </c>
      <c r="N125" s="210">
        <f>H125*'GS&gt;50 OLS'!$B$9</f>
        <v>12869904.742382549</v>
      </c>
      <c r="O125" s="32">
        <f t="shared" ca="1" si="19"/>
        <v>29850414.200319633</v>
      </c>
      <c r="P125" s="33">
        <f t="shared" ca="1" si="20"/>
        <v>309121.48914508149</v>
      </c>
      <c r="Q125" s="54">
        <f t="shared" ca="1" si="21"/>
        <v>1.0464047466282694E-2</v>
      </c>
      <c r="S125" s="32"/>
      <c r="T125" s="55"/>
    </row>
    <row r="126" spans="1:20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Data'!N126</f>
        <v>28323954.351174548</v>
      </c>
      <c r="E126" s="210">
        <f>'Monthly Data'!BH126</f>
        <v>125</v>
      </c>
      <c r="F126" s="21">
        <f t="shared" ref="F126:G126" ca="1" si="25">F114</f>
        <v>36</v>
      </c>
      <c r="G126" s="21">
        <f t="shared" ca="1" si="25"/>
        <v>20.979999999999997</v>
      </c>
      <c r="H126" s="44">
        <f>'Monthly Data'!CA126</f>
        <v>31</v>
      </c>
      <c r="I126" s="210"/>
      <c r="J126" s="210">
        <f>'GS&gt;50 OLS'!$B$5</f>
        <v>16105322.002064399</v>
      </c>
      <c r="K126" s="210">
        <f>E126*'GS&gt;50 OLS'!$B$6</f>
        <v>-1780515.0094127124</v>
      </c>
      <c r="L126" s="210">
        <f ca="1">F126*'GS&gt;50 OLS'!$B$7</f>
        <v>420409.83433203719</v>
      </c>
      <c r="M126" s="210">
        <f ca="1">G126*'GS&gt;50 OLS'!$B$8</f>
        <v>419831.62740105885</v>
      </c>
      <c r="N126" s="210">
        <f>H126*'GS&gt;50 OLS'!$B$9</f>
        <v>13298901.567128634</v>
      </c>
      <c r="O126" s="32">
        <f t="shared" ca="1" si="19"/>
        <v>28463950.021513417</v>
      </c>
      <c r="P126" s="33">
        <f t="shared" ca="1" si="20"/>
        <v>139995.67033886909</v>
      </c>
      <c r="Q126" s="54">
        <f t="shared" ca="1" si="21"/>
        <v>4.9426597925957931E-3</v>
      </c>
      <c r="S126" s="32"/>
      <c r="T126" s="55"/>
    </row>
    <row r="127" spans="1:20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Data'!N127</f>
        <v>27827787.471174549</v>
      </c>
      <c r="E127" s="210">
        <f>'Monthly Data'!BH127</f>
        <v>126</v>
      </c>
      <c r="F127" s="21">
        <f t="shared" ref="F127:G127" ca="1" si="26">F115</f>
        <v>1.0699999999999998</v>
      </c>
      <c r="G127" s="21">
        <f t="shared" ca="1" si="26"/>
        <v>45.92</v>
      </c>
      <c r="H127" s="44">
        <f>'Monthly Data'!CA127</f>
        <v>30</v>
      </c>
      <c r="I127" s="210"/>
      <c r="J127" s="210">
        <f>'GS&gt;50 OLS'!$B$5</f>
        <v>16105322.002064399</v>
      </c>
      <c r="K127" s="210">
        <f>E127*'GS&gt;50 OLS'!$B$6</f>
        <v>-1794759.1294880142</v>
      </c>
      <c r="L127" s="210">
        <f ca="1">F127*'GS&gt;50 OLS'!$B$7</f>
        <v>12495.514520424436</v>
      </c>
      <c r="M127" s="210">
        <f ca="1">G127*'GS&gt;50 OLS'!$B$8</f>
        <v>918906.97475007747</v>
      </c>
      <c r="N127" s="210">
        <f>H127*'GS&gt;50 OLS'!$B$9</f>
        <v>12869904.742382549</v>
      </c>
      <c r="O127" s="32">
        <f t="shared" ca="1" si="19"/>
        <v>28111870.104229435</v>
      </c>
      <c r="P127" s="33">
        <f t="shared" ca="1" si="20"/>
        <v>284082.63305488601</v>
      </c>
      <c r="Q127" s="54">
        <f t="shared" ca="1" si="21"/>
        <v>1.0208595755201645E-2</v>
      </c>
      <c r="S127" s="32"/>
      <c r="T127" s="55"/>
    </row>
    <row r="128" spans="1:20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Data'!N128</f>
        <v>30631420.801174551</v>
      </c>
      <c r="E128" s="210">
        <f>'Monthly Data'!BH128</f>
        <v>127</v>
      </c>
      <c r="F128" s="21">
        <f t="shared" ref="F128:G128" ca="1" si="27">F116</f>
        <v>0</v>
      </c>
      <c r="G128" s="21">
        <f t="shared" ca="1" si="27"/>
        <v>120.58</v>
      </c>
      <c r="H128" s="44">
        <f>'Monthly Data'!CA128</f>
        <v>31</v>
      </c>
      <c r="I128" s="210"/>
      <c r="J128" s="210">
        <f>'GS&gt;50 OLS'!$B$5</f>
        <v>16105322.002064399</v>
      </c>
      <c r="K128" s="210">
        <f>E128*'GS&gt;50 OLS'!$B$6</f>
        <v>-1809003.2495633159</v>
      </c>
      <c r="L128" s="210">
        <f ca="1">F128*'GS&gt;50 OLS'!$B$7</f>
        <v>0</v>
      </c>
      <c r="M128" s="210">
        <f ca="1">G128*'GS&gt;50 OLS'!$B$8</f>
        <v>2412931.2503345893</v>
      </c>
      <c r="N128" s="210">
        <f>H128*'GS&gt;50 OLS'!$B$9</f>
        <v>13298901.567128634</v>
      </c>
      <c r="O128" s="32">
        <f t="shared" ca="1" si="19"/>
        <v>30008151.569964305</v>
      </c>
      <c r="P128" s="33">
        <f t="shared" ca="1" si="20"/>
        <v>-623269.23121024668</v>
      </c>
      <c r="Q128" s="54">
        <f t="shared" ca="1" si="21"/>
        <v>2.0347382357998479E-2</v>
      </c>
      <c r="S128" s="32"/>
      <c r="T128" s="55"/>
    </row>
    <row r="129" spans="1:20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Data'!N129</f>
        <v>29526435.941174548</v>
      </c>
      <c r="E129" s="210">
        <f>'Monthly Data'!BH129</f>
        <v>128</v>
      </c>
      <c r="F129" s="21">
        <f t="shared" ref="F129:G129" ca="1" si="28">F117</f>
        <v>0.13999999999999985</v>
      </c>
      <c r="G129" s="21">
        <f t="shared" ca="1" si="28"/>
        <v>83.64</v>
      </c>
      <c r="H129" s="44">
        <f>'Monthly Data'!CA129</f>
        <v>31</v>
      </c>
      <c r="I129" s="210"/>
      <c r="J129" s="210">
        <f>'GS&gt;50 OLS'!$B$5</f>
        <v>16105322.002064399</v>
      </c>
      <c r="K129" s="210">
        <f>E129*'GS&gt;50 OLS'!$B$6</f>
        <v>-1823247.3696386176</v>
      </c>
      <c r="L129" s="210">
        <f ca="1">F129*'GS&gt;50 OLS'!$B$7</f>
        <v>1634.9271335134763</v>
      </c>
      <c r="M129" s="210">
        <f ca="1">G129*'GS&gt;50 OLS'!$B$8</f>
        <v>1673723.4182947839</v>
      </c>
      <c r="N129" s="210">
        <f>H129*'GS&gt;50 OLS'!$B$9</f>
        <v>13298901.567128634</v>
      </c>
      <c r="O129" s="32">
        <f t="shared" ca="1" si="19"/>
        <v>29256334.544982713</v>
      </c>
      <c r="P129" s="33">
        <f t="shared" ca="1" si="20"/>
        <v>-270101.3961918354</v>
      </c>
      <c r="Q129" s="54">
        <f t="shared" ca="1" si="21"/>
        <v>9.1477818972109538E-3</v>
      </c>
      <c r="S129" s="32"/>
      <c r="T129" s="55"/>
    </row>
    <row r="130" spans="1:20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Data'!N130</f>
        <v>27527505.901174549</v>
      </c>
      <c r="E130" s="210">
        <f>'Monthly Data'!BH130</f>
        <v>129</v>
      </c>
      <c r="F130" s="21">
        <f t="shared" ref="F130:G130" ca="1" si="29">F118</f>
        <v>15.219999999999999</v>
      </c>
      <c r="G130" s="21">
        <f t="shared" ca="1" si="29"/>
        <v>32.629999999999995</v>
      </c>
      <c r="H130" s="44">
        <f>'Monthly Data'!CA130</f>
        <v>30</v>
      </c>
      <c r="I130" s="210"/>
      <c r="J130" s="210">
        <f>'GS&gt;50 OLS'!$B$5</f>
        <v>16105322.002064399</v>
      </c>
      <c r="K130" s="210">
        <f>E130*'GS&gt;50 OLS'!$B$6</f>
        <v>-1837491.4897139193</v>
      </c>
      <c r="L130" s="210">
        <f ca="1">F130*'GS&gt;50 OLS'!$B$7</f>
        <v>177739.93551482237</v>
      </c>
      <c r="M130" s="210">
        <f ca="1">G130*'GS&gt;50 OLS'!$B$8</f>
        <v>652960.24795503099</v>
      </c>
      <c r="N130" s="210">
        <f>H130*'GS&gt;50 OLS'!$B$9</f>
        <v>12869904.742382549</v>
      </c>
      <c r="O130" s="32">
        <f t="shared" ca="1" si="19"/>
        <v>27968435.438202884</v>
      </c>
      <c r="P130" s="33">
        <f t="shared" ca="1" si="20"/>
        <v>440929.53702833503</v>
      </c>
      <c r="Q130" s="54">
        <f t="shared" ca="1" si="21"/>
        <v>1.601778012912973E-2</v>
      </c>
      <c r="S130" s="32"/>
      <c r="T130" s="55"/>
    </row>
    <row r="131" spans="1:20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Data'!N131</f>
        <v>29365914.911174551</v>
      </c>
      <c r="E131" s="210">
        <f>'Monthly Data'!BH131</f>
        <v>130</v>
      </c>
      <c r="F131" s="21">
        <f t="shared" ref="F131:G131" ca="1" si="30">F119</f>
        <v>131.9</v>
      </c>
      <c r="G131" s="21">
        <f t="shared" ca="1" si="30"/>
        <v>1.05</v>
      </c>
      <c r="H131" s="44">
        <f>'Monthly Data'!CA131</f>
        <v>31</v>
      </c>
      <c r="I131" s="210"/>
      <c r="J131" s="210">
        <f>'GS&gt;50 OLS'!$B$5</f>
        <v>16105322.002064399</v>
      </c>
      <c r="K131" s="210">
        <f>E131*'GS&gt;50 OLS'!$B$6</f>
        <v>-1851735.6097892211</v>
      </c>
      <c r="L131" s="210">
        <f ca="1">F131*'GS&gt;50 OLS'!$B$7</f>
        <v>1540334.9207887696</v>
      </c>
      <c r="M131" s="210">
        <f ca="1">G131*'GS&gt;50 OLS'!$B$8</f>
        <v>21011.592410443845</v>
      </c>
      <c r="N131" s="210">
        <f>H131*'GS&gt;50 OLS'!$B$9</f>
        <v>13298901.567128634</v>
      </c>
      <c r="O131" s="32">
        <f t="shared" ca="1" si="19"/>
        <v>29113834.472603027</v>
      </c>
      <c r="P131" s="33">
        <f t="shared" ca="1" si="20"/>
        <v>-252080.43857152387</v>
      </c>
      <c r="Q131" s="54">
        <f t="shared" ca="1" si="21"/>
        <v>8.5841166309311972E-3</v>
      </c>
      <c r="S131" s="32"/>
      <c r="T131" s="55"/>
    </row>
    <row r="132" spans="1:20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Data'!N132</f>
        <v>32110031.031174548</v>
      </c>
      <c r="E132" s="210">
        <f>'Monthly Data'!BH132</f>
        <v>131</v>
      </c>
      <c r="F132" s="21">
        <f t="shared" ref="F132:G132" ca="1" si="31">F120</f>
        <v>319.14</v>
      </c>
      <c r="G132" s="21">
        <f t="shared" ca="1" si="31"/>
        <v>0</v>
      </c>
      <c r="H132" s="44">
        <f>'Monthly Data'!CA132</f>
        <v>30</v>
      </c>
      <c r="I132" s="210"/>
      <c r="J132" s="210">
        <f>'GS&gt;50 OLS'!$B$5</f>
        <v>16105322.002064399</v>
      </c>
      <c r="K132" s="210">
        <f>E132*'GS&gt;50 OLS'!$B$6</f>
        <v>-1865979.7298645228</v>
      </c>
      <c r="L132" s="210">
        <f ca="1">F132*'GS&gt;50 OLS'!$B$7</f>
        <v>3726933.1813535094</v>
      </c>
      <c r="M132" s="210">
        <f ca="1">G132*'GS&gt;50 OLS'!$B$8</f>
        <v>0</v>
      </c>
      <c r="N132" s="210">
        <f>H132*'GS&gt;50 OLS'!$B$9</f>
        <v>12869904.742382549</v>
      </c>
      <c r="O132" s="32">
        <f t="shared" ca="1" si="19"/>
        <v>30836180.195935935</v>
      </c>
      <c r="P132" s="33">
        <f t="shared" ca="1" si="20"/>
        <v>-1273850.8352386132</v>
      </c>
      <c r="Q132" s="54">
        <f t="shared" ca="1" si="21"/>
        <v>3.9671429591639891E-2</v>
      </c>
      <c r="S132" s="32"/>
      <c r="T132" s="55"/>
    </row>
    <row r="133" spans="1:20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Data'!N133</f>
        <v>34227874.071174547</v>
      </c>
      <c r="E133" s="210">
        <f>'Monthly Data'!BH133</f>
        <v>132</v>
      </c>
      <c r="F133" s="21">
        <f t="shared" ref="F133:G133" ca="1" si="32">F121</f>
        <v>562.53000000000009</v>
      </c>
      <c r="G133" s="21">
        <f t="shared" ca="1" si="32"/>
        <v>0</v>
      </c>
      <c r="H133" s="44">
        <f>'Monthly Data'!CA133</f>
        <v>31</v>
      </c>
      <c r="I133" s="210"/>
      <c r="J133" s="210">
        <f>'GS&gt;50 OLS'!$B$5</f>
        <v>16105322.002064399</v>
      </c>
      <c r="K133" s="210">
        <f>E133*'GS&gt;50 OLS'!$B$6</f>
        <v>-1880223.8499398243</v>
      </c>
      <c r="L133" s="210">
        <f ca="1">F133*'GS&gt;50 OLS'!$B$7</f>
        <v>6569254.0029666927</v>
      </c>
      <c r="M133" s="210">
        <f ca="1">G133*'GS&gt;50 OLS'!$B$8</f>
        <v>0</v>
      </c>
      <c r="N133" s="210">
        <f>H133*'GS&gt;50 OLS'!$B$9</f>
        <v>13298901.567128634</v>
      </c>
      <c r="O133" s="32">
        <f t="shared" ca="1" si="19"/>
        <v>34093253.722219899</v>
      </c>
      <c r="P133" s="33">
        <f t="shared" ca="1" si="20"/>
        <v>-134620.34895464778</v>
      </c>
      <c r="Q133" s="54">
        <f t="shared" ca="1" si="21"/>
        <v>3.9330619446219144E-3</v>
      </c>
      <c r="S133" s="32"/>
      <c r="T133" s="55"/>
    </row>
    <row r="134" spans="1:20" x14ac:dyDescent="0.2">
      <c r="A134" s="64">
        <v>43831</v>
      </c>
      <c r="B134" s="22">
        <f t="shared" ref="B134:B145" si="33">MONTH(A134)</f>
        <v>1</v>
      </c>
      <c r="C134" s="22">
        <f t="shared" ref="C134:C145" si="34">YEAR(A134)</f>
        <v>2020</v>
      </c>
      <c r="E134" s="22">
        <f t="shared" ref="E134:E145" si="35">E133+1</f>
        <v>133</v>
      </c>
      <c r="F134" s="23">
        <f t="shared" ref="F134:G142" ca="1" si="36">F122</f>
        <v>691.0200000000001</v>
      </c>
      <c r="G134" s="23">
        <f t="shared" ca="1" si="36"/>
        <v>0</v>
      </c>
      <c r="H134" s="44">
        <f t="shared" ref="H134:H145" si="37">H86</f>
        <v>31</v>
      </c>
      <c r="J134">
        <f>'GS&gt;50 OLS'!$B$5</f>
        <v>16105322.002064399</v>
      </c>
      <c r="K134">
        <f>E134*'GS&gt;50 OLS'!$B$6</f>
        <v>-1894467.970015126</v>
      </c>
      <c r="L134">
        <f ca="1">F134*'GS&gt;50 OLS'!$B$7</f>
        <v>8069766.7700034548</v>
      </c>
      <c r="M134">
        <f ca="1">G134*'GS&gt;50 OLS'!$B$8</f>
        <v>0</v>
      </c>
      <c r="N134">
        <f>H134*'GS&gt;50 OLS'!$B$9</f>
        <v>13298901.567128634</v>
      </c>
      <c r="O134" s="32">
        <f t="shared" ref="O134:O145" ca="1" si="38">SUM(J134:N134)</f>
        <v>35579522.369181365</v>
      </c>
      <c r="S134" s="32"/>
      <c r="T134" s="55"/>
    </row>
    <row r="135" spans="1:20" x14ac:dyDescent="0.2">
      <c r="A135" s="64">
        <v>43862</v>
      </c>
      <c r="B135" s="22">
        <f t="shared" si="33"/>
        <v>2</v>
      </c>
      <c r="C135" s="22">
        <f t="shared" si="34"/>
        <v>2020</v>
      </c>
      <c r="E135" s="22">
        <f t="shared" si="35"/>
        <v>134</v>
      </c>
      <c r="F135" s="23">
        <f t="shared" ca="1" si="36"/>
        <v>589.64999999999986</v>
      </c>
      <c r="G135" s="23">
        <f t="shared" ca="1" si="36"/>
        <v>0</v>
      </c>
      <c r="H135" s="44">
        <f t="shared" si="37"/>
        <v>29</v>
      </c>
      <c r="J135">
        <f>'GS&gt;50 OLS'!$B$5</f>
        <v>16105322.002064399</v>
      </c>
      <c r="K135">
        <f>E135*'GS&gt;50 OLS'!$B$6</f>
        <v>-1908712.0900904278</v>
      </c>
      <c r="L135">
        <f ca="1">F135*'GS&gt;50 OLS'!$B$7</f>
        <v>6885962.7448301576</v>
      </c>
      <c r="M135">
        <f ca="1">G135*'GS&gt;50 OLS'!$B$8</f>
        <v>0</v>
      </c>
      <c r="N135">
        <f>H135*'GS&gt;50 OLS'!$B$9</f>
        <v>12440907.917636465</v>
      </c>
      <c r="O135" s="32">
        <f t="shared" ca="1" si="38"/>
        <v>33523480.574440595</v>
      </c>
      <c r="S135" s="32"/>
      <c r="T135" s="55"/>
    </row>
    <row r="136" spans="1:20" x14ac:dyDescent="0.2">
      <c r="A136" s="64">
        <v>43891</v>
      </c>
      <c r="B136" s="22">
        <f t="shared" si="33"/>
        <v>3</v>
      </c>
      <c r="C136" s="22">
        <f t="shared" si="34"/>
        <v>2020</v>
      </c>
      <c r="E136" s="22">
        <f t="shared" si="35"/>
        <v>135</v>
      </c>
      <c r="F136" s="23">
        <f t="shared" ca="1" si="36"/>
        <v>453.18999999999994</v>
      </c>
      <c r="G136" s="23">
        <f t="shared" ca="1" si="36"/>
        <v>0.18999999999999986</v>
      </c>
      <c r="H136" s="44">
        <f t="shared" si="37"/>
        <v>31</v>
      </c>
      <c r="J136">
        <f>'GS&gt;50 OLS'!$B$5</f>
        <v>16105322.002064399</v>
      </c>
      <c r="K136">
        <f>E136*'GS&gt;50 OLS'!$B$6</f>
        <v>-1922956.2101657295</v>
      </c>
      <c r="L136">
        <f ca="1">F136*'GS&gt;50 OLS'!$B$7</f>
        <v>5292375.911692664</v>
      </c>
      <c r="M136">
        <f ca="1">G136*'GS&gt;50 OLS'!$B$8</f>
        <v>3802.097674270788</v>
      </c>
      <c r="N136">
        <f>H136*'GS&gt;50 OLS'!$B$9</f>
        <v>13298901.567128634</v>
      </c>
      <c r="O136" s="32">
        <f t="shared" ca="1" si="38"/>
        <v>32777445.368394233</v>
      </c>
      <c r="S136" s="32"/>
      <c r="T136" s="55"/>
    </row>
    <row r="137" spans="1:20" x14ac:dyDescent="0.2">
      <c r="A137" s="64">
        <v>43922</v>
      </c>
      <c r="B137" s="22">
        <f t="shared" si="33"/>
        <v>4</v>
      </c>
      <c r="C137" s="22">
        <f t="shared" si="34"/>
        <v>2020</v>
      </c>
      <c r="E137" s="22">
        <f t="shared" si="35"/>
        <v>136</v>
      </c>
      <c r="F137" s="23">
        <f t="shared" ca="1" si="36"/>
        <v>226.19000000000005</v>
      </c>
      <c r="G137" s="23">
        <f t="shared" ca="1" si="36"/>
        <v>0</v>
      </c>
      <c r="H137" s="44">
        <f t="shared" si="37"/>
        <v>30</v>
      </c>
      <c r="J137">
        <f>'GS&gt;50 OLS'!$B$5</f>
        <v>16105322.002064399</v>
      </c>
      <c r="K137">
        <f>E137*'GS&gt;50 OLS'!$B$6</f>
        <v>-1937200.3302410312</v>
      </c>
      <c r="L137">
        <f ca="1">F137*'GS&gt;50 OLS'!$B$7</f>
        <v>2641458.3452100977</v>
      </c>
      <c r="M137">
        <f ca="1">G137*'GS&gt;50 OLS'!$B$8</f>
        <v>0</v>
      </c>
      <c r="N137">
        <f>H137*'GS&gt;50 OLS'!$B$9</f>
        <v>12869904.742382549</v>
      </c>
      <c r="O137" s="32">
        <f t="shared" ca="1" si="38"/>
        <v>29679484.759416014</v>
      </c>
      <c r="S137" s="32"/>
      <c r="T137" s="56"/>
    </row>
    <row r="138" spans="1:20" x14ac:dyDescent="0.2">
      <c r="A138" s="64">
        <v>43952</v>
      </c>
      <c r="B138" s="22">
        <f t="shared" si="33"/>
        <v>5</v>
      </c>
      <c r="C138" s="22">
        <f t="shared" si="34"/>
        <v>2020</v>
      </c>
      <c r="E138" s="22">
        <f t="shared" si="35"/>
        <v>137</v>
      </c>
      <c r="F138" s="23">
        <f t="shared" ca="1" si="36"/>
        <v>36</v>
      </c>
      <c r="G138" s="23">
        <f t="shared" ca="1" si="36"/>
        <v>20.979999999999997</v>
      </c>
      <c r="H138" s="44">
        <f t="shared" si="37"/>
        <v>31</v>
      </c>
      <c r="J138">
        <f>'GS&gt;50 OLS'!$B$5</f>
        <v>16105322.002064399</v>
      </c>
      <c r="K138">
        <f>E138*'GS&gt;50 OLS'!$B$6</f>
        <v>-1951444.450316333</v>
      </c>
      <c r="L138">
        <f ca="1">F138*'GS&gt;50 OLS'!$B$7</f>
        <v>420409.83433203719</v>
      </c>
      <c r="M138">
        <f ca="1">G138*'GS&gt;50 OLS'!$B$8</f>
        <v>419831.62740105885</v>
      </c>
      <c r="N138">
        <f>H138*'GS&gt;50 OLS'!$B$9</f>
        <v>13298901.567128634</v>
      </c>
      <c r="O138" s="32">
        <f t="shared" ca="1" si="38"/>
        <v>28293020.580609798</v>
      </c>
      <c r="S138" s="32"/>
      <c r="T138" s="56"/>
    </row>
    <row r="139" spans="1:20" x14ac:dyDescent="0.2">
      <c r="A139" s="64">
        <v>43983</v>
      </c>
      <c r="B139" s="22">
        <f t="shared" si="33"/>
        <v>6</v>
      </c>
      <c r="C139" s="22">
        <f t="shared" si="34"/>
        <v>2020</v>
      </c>
      <c r="E139" s="22">
        <f t="shared" si="35"/>
        <v>138</v>
      </c>
      <c r="F139" s="23">
        <f t="shared" ca="1" si="36"/>
        <v>1.0699999999999998</v>
      </c>
      <c r="G139" s="23">
        <f t="shared" ca="1" si="36"/>
        <v>45.92</v>
      </c>
      <c r="H139" s="44">
        <f t="shared" si="37"/>
        <v>30</v>
      </c>
      <c r="J139">
        <f>'GS&gt;50 OLS'!$B$5</f>
        <v>16105322.002064399</v>
      </c>
      <c r="K139">
        <f>E139*'GS&gt;50 OLS'!$B$6</f>
        <v>-1965688.5703916347</v>
      </c>
      <c r="L139">
        <f ca="1">F139*'GS&gt;50 OLS'!$B$7</f>
        <v>12495.514520424436</v>
      </c>
      <c r="M139">
        <f ca="1">G139*'GS&gt;50 OLS'!$B$8</f>
        <v>918906.97475007747</v>
      </c>
      <c r="N139">
        <f>H139*'GS&gt;50 OLS'!$B$9</f>
        <v>12869904.742382549</v>
      </c>
      <c r="O139" s="32">
        <f t="shared" ca="1" si="38"/>
        <v>27940940.663325816</v>
      </c>
      <c r="S139" s="32"/>
      <c r="T139" s="56"/>
    </row>
    <row r="140" spans="1:20" x14ac:dyDescent="0.2">
      <c r="A140" s="64">
        <v>44013</v>
      </c>
      <c r="B140" s="22">
        <f t="shared" si="33"/>
        <v>7</v>
      </c>
      <c r="C140" s="22">
        <f t="shared" si="34"/>
        <v>2020</v>
      </c>
      <c r="E140" s="22">
        <f t="shared" si="35"/>
        <v>139</v>
      </c>
      <c r="F140" s="23">
        <f t="shared" ca="1" si="36"/>
        <v>0</v>
      </c>
      <c r="G140" s="23">
        <f t="shared" ca="1" si="36"/>
        <v>120.58</v>
      </c>
      <c r="H140" s="44">
        <f t="shared" si="37"/>
        <v>31</v>
      </c>
      <c r="J140">
        <f>'GS&gt;50 OLS'!$B$5</f>
        <v>16105322.002064399</v>
      </c>
      <c r="K140">
        <f>E140*'GS&gt;50 OLS'!$B$6</f>
        <v>-1979932.6904669362</v>
      </c>
      <c r="L140">
        <f ca="1">F140*'GS&gt;50 OLS'!$B$7</f>
        <v>0</v>
      </c>
      <c r="M140">
        <f ca="1">G140*'GS&gt;50 OLS'!$B$8</f>
        <v>2412931.2503345893</v>
      </c>
      <c r="N140">
        <f>H140*'GS&gt;50 OLS'!$B$9</f>
        <v>13298901.567128634</v>
      </c>
      <c r="O140" s="32">
        <f t="shared" ca="1" si="38"/>
        <v>29837222.129060686</v>
      </c>
      <c r="S140" s="32"/>
      <c r="T140" s="56"/>
    </row>
    <row r="141" spans="1:20" x14ac:dyDescent="0.2">
      <c r="A141" s="64">
        <v>44044</v>
      </c>
      <c r="B141" s="22">
        <f t="shared" si="33"/>
        <v>8</v>
      </c>
      <c r="C141" s="22">
        <f t="shared" si="34"/>
        <v>2020</v>
      </c>
      <c r="E141" s="22">
        <f t="shared" si="35"/>
        <v>140</v>
      </c>
      <c r="F141" s="23">
        <f t="shared" ca="1" si="36"/>
        <v>0.13999999999999985</v>
      </c>
      <c r="G141" s="23">
        <f t="shared" ca="1" si="36"/>
        <v>83.64</v>
      </c>
      <c r="H141" s="44">
        <f t="shared" si="37"/>
        <v>31</v>
      </c>
      <c r="J141">
        <f>'GS&gt;50 OLS'!$B$5</f>
        <v>16105322.002064399</v>
      </c>
      <c r="K141">
        <f>E141*'GS&gt;50 OLS'!$B$6</f>
        <v>-1994176.8105422379</v>
      </c>
      <c r="L141">
        <f ca="1">F141*'GS&gt;50 OLS'!$B$7</f>
        <v>1634.9271335134763</v>
      </c>
      <c r="M141">
        <f ca="1">G141*'GS&gt;50 OLS'!$B$8</f>
        <v>1673723.4182947839</v>
      </c>
      <c r="N141">
        <f>H141*'GS&gt;50 OLS'!$B$9</f>
        <v>13298901.567128634</v>
      </c>
      <c r="O141" s="32">
        <f t="shared" ca="1" si="38"/>
        <v>29085405.104079094</v>
      </c>
      <c r="S141" s="32"/>
      <c r="T141" s="56"/>
    </row>
    <row r="142" spans="1:20" x14ac:dyDescent="0.2">
      <c r="A142" s="64">
        <v>44075</v>
      </c>
      <c r="B142" s="22">
        <f t="shared" si="33"/>
        <v>9</v>
      </c>
      <c r="C142" s="22">
        <f t="shared" si="34"/>
        <v>2020</v>
      </c>
      <c r="E142" s="22">
        <f t="shared" si="35"/>
        <v>141</v>
      </c>
      <c r="F142" s="23">
        <f t="shared" ca="1" si="36"/>
        <v>15.219999999999999</v>
      </c>
      <c r="G142" s="23">
        <f t="shared" ca="1" si="36"/>
        <v>32.629999999999995</v>
      </c>
      <c r="H142" s="44">
        <f t="shared" si="37"/>
        <v>30</v>
      </c>
      <c r="J142">
        <f>'GS&gt;50 OLS'!$B$5</f>
        <v>16105322.002064399</v>
      </c>
      <c r="K142">
        <f>E142*'GS&gt;50 OLS'!$B$6</f>
        <v>-2008420.9306175397</v>
      </c>
      <c r="L142">
        <f ca="1">F142*'GS&gt;50 OLS'!$B$7</f>
        <v>177739.93551482237</v>
      </c>
      <c r="M142">
        <f ca="1">G142*'GS&gt;50 OLS'!$B$8</f>
        <v>652960.24795503099</v>
      </c>
      <c r="N142">
        <f>H142*'GS&gt;50 OLS'!$B$9</f>
        <v>12869904.742382549</v>
      </c>
      <c r="O142" s="32">
        <f t="shared" ca="1" si="38"/>
        <v>27797505.997299261</v>
      </c>
      <c r="S142" s="32"/>
      <c r="T142" s="56"/>
    </row>
    <row r="143" spans="1:20" x14ac:dyDescent="0.2">
      <c r="A143" s="64">
        <v>44105</v>
      </c>
      <c r="B143" s="22">
        <f t="shared" si="33"/>
        <v>10</v>
      </c>
      <c r="C143" s="22">
        <f t="shared" si="34"/>
        <v>2020</v>
      </c>
      <c r="E143" s="22">
        <f t="shared" si="35"/>
        <v>142</v>
      </c>
      <c r="F143" s="23">
        <f t="shared" ref="F143:G145" ca="1" si="39">F131</f>
        <v>131.9</v>
      </c>
      <c r="G143" s="23">
        <f t="shared" ca="1" si="39"/>
        <v>1.05</v>
      </c>
      <c r="H143" s="44">
        <f t="shared" si="37"/>
        <v>31</v>
      </c>
      <c r="J143">
        <f>'GS&gt;50 OLS'!$B$5</f>
        <v>16105322.002064399</v>
      </c>
      <c r="K143">
        <f>E143*'GS&gt;50 OLS'!$B$6</f>
        <v>-2022665.0506928414</v>
      </c>
      <c r="L143">
        <f ca="1">F143*'GS&gt;50 OLS'!$B$7</f>
        <v>1540334.9207887696</v>
      </c>
      <c r="M143">
        <f ca="1">G143*'GS&gt;50 OLS'!$B$8</f>
        <v>21011.592410443845</v>
      </c>
      <c r="N143">
        <f>H143*'GS&gt;50 OLS'!$B$9</f>
        <v>13298901.567128634</v>
      </c>
      <c r="O143" s="32">
        <f t="shared" ca="1" si="38"/>
        <v>28942905.031699404</v>
      </c>
      <c r="S143" s="32"/>
      <c r="T143" s="56"/>
    </row>
    <row r="144" spans="1:20" x14ac:dyDescent="0.2">
      <c r="A144" s="64">
        <v>44136</v>
      </c>
      <c r="B144" s="22">
        <f t="shared" si="33"/>
        <v>11</v>
      </c>
      <c r="C144" s="22">
        <f t="shared" si="34"/>
        <v>2020</v>
      </c>
      <c r="E144" s="22">
        <f t="shared" si="35"/>
        <v>143</v>
      </c>
      <c r="F144" s="23">
        <f t="shared" ca="1" si="39"/>
        <v>319.14</v>
      </c>
      <c r="G144" s="23">
        <f t="shared" ca="1" si="39"/>
        <v>0</v>
      </c>
      <c r="H144" s="44">
        <f t="shared" si="37"/>
        <v>30</v>
      </c>
      <c r="J144">
        <f>'GS&gt;50 OLS'!$B$5</f>
        <v>16105322.002064399</v>
      </c>
      <c r="K144">
        <f>E144*'GS&gt;50 OLS'!$B$6</f>
        <v>-2036909.1707681431</v>
      </c>
      <c r="L144">
        <f ca="1">F144*'GS&gt;50 OLS'!$B$7</f>
        <v>3726933.1813535094</v>
      </c>
      <c r="M144">
        <f ca="1">G144*'GS&gt;50 OLS'!$B$8</f>
        <v>0</v>
      </c>
      <c r="N144">
        <f>H144*'GS&gt;50 OLS'!$B$9</f>
        <v>12869904.742382549</v>
      </c>
      <c r="O144" s="32">
        <f t="shared" ca="1" si="38"/>
        <v>30665250.755032316</v>
      </c>
      <c r="S144" s="32"/>
      <c r="T144" s="56"/>
    </row>
    <row r="145" spans="1:20" x14ac:dyDescent="0.2">
      <c r="A145" s="64">
        <v>44166</v>
      </c>
      <c r="B145" s="22">
        <f t="shared" si="33"/>
        <v>12</v>
      </c>
      <c r="C145" s="22">
        <f t="shared" si="34"/>
        <v>2020</v>
      </c>
      <c r="E145" s="22">
        <f t="shared" si="35"/>
        <v>144</v>
      </c>
      <c r="F145" s="23">
        <f t="shared" ca="1" si="39"/>
        <v>562.53000000000009</v>
      </c>
      <c r="G145" s="23">
        <f t="shared" ca="1" si="39"/>
        <v>0</v>
      </c>
      <c r="H145" s="44">
        <f t="shared" si="37"/>
        <v>31</v>
      </c>
      <c r="J145">
        <f>'GS&gt;50 OLS'!$B$5</f>
        <v>16105322.002064399</v>
      </c>
      <c r="K145">
        <f>E145*'GS&gt;50 OLS'!$B$6</f>
        <v>-2051153.2908434449</v>
      </c>
      <c r="L145">
        <f ca="1">F145*'GS&gt;50 OLS'!$B$7</f>
        <v>6569254.0029666927</v>
      </c>
      <c r="M145">
        <f ca="1">G145*'GS&gt;50 OLS'!$B$8</f>
        <v>0</v>
      </c>
      <c r="N145">
        <f>H145*'GS&gt;50 OLS'!$B$9</f>
        <v>13298901.567128634</v>
      </c>
      <c r="O145" s="32">
        <f t="shared" ca="1" si="38"/>
        <v>33922324.28131628</v>
      </c>
      <c r="S145" s="32"/>
      <c r="T145" s="56"/>
    </row>
    <row r="146" spans="1:20" x14ac:dyDescent="0.2">
      <c r="S146" s="32"/>
      <c r="T146" s="56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514A-A098-40A5-8393-8EFF172C76EF}">
  <sheetPr codeName="Sheet18">
    <tabColor rgb="FFFF0000"/>
  </sheetPr>
  <dimension ref="B2:BC59"/>
  <sheetViews>
    <sheetView topLeftCell="Z1" workbookViewId="0">
      <selection activeCell="L15" sqref="L15"/>
    </sheetView>
  </sheetViews>
  <sheetFormatPr defaultRowHeight="12.75" x14ac:dyDescent="0.2"/>
  <cols>
    <col min="3" max="3" width="13.33203125" customWidth="1"/>
    <col min="4" max="4" width="11.83203125" bestFit="1" customWidth="1"/>
    <col min="5" max="5" width="13" bestFit="1" customWidth="1"/>
    <col min="6" max="6" width="1.83203125" customWidth="1"/>
    <col min="7" max="7" width="14.5" customWidth="1"/>
    <col min="8" max="8" width="11.83203125" bestFit="1" customWidth="1"/>
    <col min="9" max="9" width="13" bestFit="1" customWidth="1"/>
    <col min="12" max="14" width="13" bestFit="1" customWidth="1"/>
    <col min="15" max="15" width="5" customWidth="1"/>
    <col min="16" max="18" width="13" bestFit="1" customWidth="1"/>
    <col min="20" max="20" width="5.83203125" bestFit="1" customWidth="1"/>
    <col min="21" max="21" width="13" customWidth="1"/>
    <col min="22" max="22" width="11.6640625" bestFit="1" customWidth="1"/>
    <col min="23" max="23" width="13" bestFit="1" customWidth="1"/>
    <col min="24" max="24" width="3.6640625" customWidth="1"/>
    <col min="25" max="25" width="13" bestFit="1" customWidth="1"/>
    <col min="26" max="26" width="11.5" customWidth="1"/>
    <col min="27" max="27" width="13" bestFit="1" customWidth="1"/>
    <col min="29" max="29" width="5.83203125" bestFit="1" customWidth="1"/>
    <col min="30" max="30" width="13" bestFit="1" customWidth="1"/>
    <col min="31" max="32" width="13" customWidth="1"/>
    <col min="33" max="33" width="8.83203125" customWidth="1"/>
    <col min="34" max="34" width="11" customWidth="1"/>
    <col min="35" max="37" width="12.1640625" customWidth="1"/>
    <col min="39" max="39" width="5.83203125" bestFit="1" customWidth="1"/>
    <col min="40" max="42" width="12.1640625" customWidth="1"/>
    <col min="43" max="43" width="9" bestFit="1" customWidth="1"/>
    <col min="44" max="44" width="12.5" bestFit="1" customWidth="1"/>
    <col min="45" max="45" width="12.1640625" customWidth="1"/>
    <col min="46" max="46" width="12.33203125" customWidth="1"/>
    <col min="47" max="47" width="12.1640625" customWidth="1"/>
    <col min="49" max="49" width="5.83203125" bestFit="1" customWidth="1"/>
    <col min="50" max="50" width="10.6640625" bestFit="1" customWidth="1"/>
    <col min="51" max="51" width="13.5" customWidth="1"/>
    <col min="52" max="52" width="12.1640625" customWidth="1"/>
    <col min="53" max="53" width="10.83203125" customWidth="1"/>
  </cols>
  <sheetData>
    <row r="2" spans="2:55" x14ac:dyDescent="0.2">
      <c r="B2" s="245" t="s">
        <v>110</v>
      </c>
      <c r="C2" s="245"/>
      <c r="D2" s="245"/>
      <c r="E2" s="245"/>
      <c r="F2" s="245"/>
      <c r="G2" s="245"/>
      <c r="H2" s="245"/>
      <c r="I2" s="245"/>
      <c r="K2" s="245" t="s">
        <v>122</v>
      </c>
      <c r="L2" s="245"/>
      <c r="M2" s="245"/>
      <c r="N2" s="245"/>
      <c r="O2" s="245"/>
      <c r="P2" s="245"/>
      <c r="Q2" s="245"/>
      <c r="R2" s="245"/>
      <c r="T2" s="245" t="s">
        <v>122</v>
      </c>
      <c r="U2" s="245"/>
      <c r="V2" s="245"/>
      <c r="W2" s="245"/>
      <c r="X2" s="245"/>
      <c r="Y2" s="245"/>
      <c r="Z2" s="245"/>
      <c r="AA2" s="245"/>
      <c r="AC2" s="245" t="s">
        <v>123</v>
      </c>
      <c r="AD2" s="245"/>
      <c r="AE2" s="245"/>
      <c r="AF2" s="245"/>
      <c r="AG2" s="245"/>
      <c r="AH2" s="245"/>
      <c r="AI2" s="245"/>
      <c r="AJ2" s="245"/>
      <c r="AK2" s="245"/>
      <c r="AM2" s="245" t="s">
        <v>139</v>
      </c>
      <c r="AN2" s="245"/>
      <c r="AO2" s="245"/>
      <c r="AP2" s="245"/>
      <c r="AQ2" s="245"/>
      <c r="AR2" s="245"/>
      <c r="AS2" s="245"/>
      <c r="AT2" s="245"/>
      <c r="AU2" s="245"/>
      <c r="AW2" s="245" t="s">
        <v>65</v>
      </c>
      <c r="AX2" s="245"/>
      <c r="AY2" s="245"/>
      <c r="AZ2" s="245"/>
      <c r="BA2" s="245"/>
    </row>
    <row r="3" spans="2:55" ht="51" x14ac:dyDescent="0.2">
      <c r="B3" s="67" t="s">
        <v>0</v>
      </c>
      <c r="C3" s="67" t="s">
        <v>111</v>
      </c>
      <c r="D3" s="67" t="s">
        <v>112</v>
      </c>
      <c r="E3" s="67" t="s">
        <v>113</v>
      </c>
      <c r="F3" s="67"/>
      <c r="G3" s="68" t="s">
        <v>114</v>
      </c>
      <c r="H3" s="67" t="s">
        <v>112</v>
      </c>
      <c r="I3" s="68" t="s">
        <v>115</v>
      </c>
      <c r="K3" s="67" t="s">
        <v>0</v>
      </c>
      <c r="L3" s="67" t="s">
        <v>111</v>
      </c>
      <c r="M3" s="67" t="s">
        <v>112</v>
      </c>
      <c r="N3" s="67" t="s">
        <v>113</v>
      </c>
      <c r="O3" s="67"/>
      <c r="P3" s="68" t="s">
        <v>114</v>
      </c>
      <c r="Q3" s="67" t="s">
        <v>112</v>
      </c>
      <c r="R3" s="68" t="s">
        <v>115</v>
      </c>
      <c r="T3" s="67" t="s">
        <v>0</v>
      </c>
      <c r="U3" s="67" t="s">
        <v>111</v>
      </c>
      <c r="V3" s="67" t="s">
        <v>112</v>
      </c>
      <c r="W3" s="67" t="s">
        <v>113</v>
      </c>
      <c r="X3" s="67"/>
      <c r="Y3" s="68" t="s">
        <v>114</v>
      </c>
      <c r="Z3" s="67" t="s">
        <v>112</v>
      </c>
      <c r="AA3" s="68" t="s">
        <v>115</v>
      </c>
      <c r="AC3" s="69" t="s">
        <v>0</v>
      </c>
      <c r="AD3" s="67" t="s">
        <v>111</v>
      </c>
      <c r="AE3" s="67" t="s">
        <v>112</v>
      </c>
      <c r="AF3" s="67" t="s">
        <v>113</v>
      </c>
      <c r="AG3" s="67" t="s">
        <v>124</v>
      </c>
      <c r="AH3" s="67" t="s">
        <v>138</v>
      </c>
      <c r="AI3" s="68" t="s">
        <v>114</v>
      </c>
      <c r="AJ3" s="67" t="s">
        <v>112</v>
      </c>
      <c r="AK3" s="68" t="s">
        <v>115</v>
      </c>
      <c r="AM3" s="69" t="s">
        <v>0</v>
      </c>
      <c r="AN3" s="67" t="s">
        <v>111</v>
      </c>
      <c r="AO3" s="67" t="s">
        <v>112</v>
      </c>
      <c r="AP3" s="67" t="s">
        <v>113</v>
      </c>
      <c r="AQ3" s="67" t="s">
        <v>124</v>
      </c>
      <c r="AR3" s="67" t="s">
        <v>138</v>
      </c>
      <c r="AS3" s="68" t="s">
        <v>114</v>
      </c>
      <c r="AT3" s="67" t="s">
        <v>112</v>
      </c>
      <c r="AU3" s="68" t="s">
        <v>115</v>
      </c>
      <c r="AW3" s="69" t="s">
        <v>0</v>
      </c>
      <c r="AX3" s="69" t="s">
        <v>111</v>
      </c>
      <c r="AY3" s="69" t="s">
        <v>132</v>
      </c>
      <c r="AZ3" s="67" t="s">
        <v>125</v>
      </c>
      <c r="BA3" s="67" t="s">
        <v>126</v>
      </c>
    </row>
    <row r="4" spans="2:55" x14ac:dyDescent="0.2">
      <c r="B4" s="69"/>
      <c r="C4" s="69" t="s">
        <v>116</v>
      </c>
      <c r="D4" s="69" t="s">
        <v>117</v>
      </c>
      <c r="E4" s="69" t="s">
        <v>118</v>
      </c>
      <c r="F4" s="69"/>
      <c r="G4" s="70" t="s">
        <v>119</v>
      </c>
      <c r="H4" s="70" t="s">
        <v>120</v>
      </c>
      <c r="I4" s="70" t="s">
        <v>121</v>
      </c>
      <c r="K4" s="69"/>
      <c r="L4" s="69" t="s">
        <v>116</v>
      </c>
      <c r="M4" s="69" t="s">
        <v>117</v>
      </c>
      <c r="N4" s="69" t="s">
        <v>118</v>
      </c>
      <c r="O4" s="69"/>
      <c r="P4" s="70" t="s">
        <v>119</v>
      </c>
      <c r="Q4" s="70" t="s">
        <v>120</v>
      </c>
      <c r="R4" s="70" t="s">
        <v>121</v>
      </c>
      <c r="T4" s="69"/>
      <c r="U4" s="69" t="s">
        <v>116</v>
      </c>
      <c r="V4" s="69" t="s">
        <v>117</v>
      </c>
      <c r="W4" s="69" t="s">
        <v>118</v>
      </c>
      <c r="X4" s="69"/>
      <c r="Y4" s="70" t="s">
        <v>119</v>
      </c>
      <c r="Z4" s="70" t="s">
        <v>120</v>
      </c>
      <c r="AA4" s="70" t="s">
        <v>121</v>
      </c>
      <c r="AC4" s="69"/>
      <c r="AD4" s="69" t="s">
        <v>116</v>
      </c>
      <c r="AE4" s="69" t="s">
        <v>117</v>
      </c>
      <c r="AF4" s="69" t="s">
        <v>118</v>
      </c>
      <c r="AG4" s="69" t="s">
        <v>119</v>
      </c>
      <c r="AH4" s="69" t="s">
        <v>133</v>
      </c>
      <c r="AI4" s="70" t="s">
        <v>135</v>
      </c>
      <c r="AJ4" s="70" t="s">
        <v>136</v>
      </c>
      <c r="AK4" s="70" t="s">
        <v>137</v>
      </c>
      <c r="AM4" s="69"/>
      <c r="AN4" s="69" t="s">
        <v>116</v>
      </c>
      <c r="AO4" s="69" t="s">
        <v>117</v>
      </c>
      <c r="AP4" s="69" t="s">
        <v>118</v>
      </c>
      <c r="AQ4" s="69" t="s">
        <v>119</v>
      </c>
      <c r="AR4" s="69" t="s">
        <v>133</v>
      </c>
      <c r="AS4" s="70" t="s">
        <v>135</v>
      </c>
      <c r="AT4" s="70" t="s">
        <v>136</v>
      </c>
      <c r="AU4" s="70" t="s">
        <v>137</v>
      </c>
      <c r="AW4" s="69"/>
      <c r="AX4" s="69"/>
      <c r="AY4" s="69"/>
      <c r="AZ4" s="69"/>
      <c r="BA4" s="69"/>
    </row>
    <row r="5" spans="2:55" x14ac:dyDescent="0.2">
      <c r="B5" s="71">
        <v>2009</v>
      </c>
      <c r="C5" s="72">
        <f>SUMIF('Monthly Data'!$B:$B,B5,'Monthly Data'!D:D)</f>
        <v>412129188.36105472</v>
      </c>
      <c r="D5" s="72">
        <f>SUMIF('Monthly Data'!$B:$B,B5,'Monthly Data'!E:E)</f>
        <v>527699.48289885523</v>
      </c>
      <c r="E5" s="72">
        <f>SUMIF('Monthly Data'!$B:$B,B5,'Monthly Data'!F:F)</f>
        <v>412656887.84395349</v>
      </c>
      <c r="F5" s="72"/>
      <c r="G5" s="72">
        <f ca="1">SUMIF('Res Normalized'!$C:$C,B5,'Res Normalized'!$Q:$Q)</f>
        <v>412945432.84016281</v>
      </c>
      <c r="H5" s="72">
        <f t="shared" ref="H5:H13" si="0">D5</f>
        <v>527699.48289885523</v>
      </c>
      <c r="I5" s="72">
        <f t="shared" ref="I5:I14" ca="1" si="1">G5-H5</f>
        <v>412417733.35726398</v>
      </c>
      <c r="K5" s="71">
        <v>2009</v>
      </c>
      <c r="L5" s="72">
        <f>SUMIF('Monthly Data'!$B:$B,K5,'Monthly Data'!H:H)</f>
        <v>143769626.13987163</v>
      </c>
      <c r="M5" s="72">
        <f>SUMIF('Monthly Data'!$B:$B,K5,'Monthly Data'!I:I)</f>
        <v>574450.65478799667</v>
      </c>
      <c r="N5" s="72">
        <f>SUMIF('Monthly Data'!$B:$B,K5,'Monthly Data'!J:J)</f>
        <v>144344076.79465961</v>
      </c>
      <c r="O5" s="72"/>
      <c r="P5" s="72">
        <f ca="1">SUMIF('GS&lt;50 Normalized'!$C:$C,K5,'GS&lt;50 Normalized'!$Q:$Q)</f>
        <v>146522803.92097628</v>
      </c>
      <c r="Q5" s="72">
        <f t="shared" ref="Q5:Q13" si="2">M5</f>
        <v>574450.65478799667</v>
      </c>
      <c r="R5" s="72">
        <f t="shared" ref="R5:R14" ca="1" si="3">P5-Q5</f>
        <v>145948353.26618829</v>
      </c>
      <c r="T5" s="71">
        <v>2009</v>
      </c>
      <c r="U5" s="72">
        <f>SUMIF('Monthly Data'!$B:$B,T5,'Monthly Data'!L:L)</f>
        <v>389924100.93977886</v>
      </c>
      <c r="V5" s="72">
        <f>SUMIF('Monthly Data'!$B:$B,T5,'Monthly Data'!M:M)</f>
        <v>1422919.6854300781</v>
      </c>
      <c r="W5" s="72">
        <f>SUMIF('Monthly Data'!$B:$B,T5,'Monthly Data'!N:N)</f>
        <v>391347020.62520891</v>
      </c>
      <c r="X5" s="72"/>
      <c r="Y5" s="72">
        <f ca="1">SUMIF('GS&gt;50 Normalized'!$C:$C,T5,'GS&gt;50 Normalized'!$O:$O)</f>
        <v>390178196.98838669</v>
      </c>
      <c r="Z5" s="72">
        <f t="shared" ref="Z5:Z13" si="4">V5</f>
        <v>1422919.6854300781</v>
      </c>
      <c r="AA5" s="72">
        <f t="shared" ref="AA5:AA14" ca="1" si="5">Y5-Z5</f>
        <v>388755277.30295664</v>
      </c>
      <c r="AC5" s="71">
        <f t="shared" ref="AC5:AC16" si="6">B5</f>
        <v>2009</v>
      </c>
      <c r="AD5" s="74">
        <f>SUMIF('Monthly Data'!$B:$B,T5,'Monthly Data'!S:S)</f>
        <v>8601957.3432599995</v>
      </c>
      <c r="AE5" s="74">
        <f>SUMIF('Monthly Data'!$B:$B,T5,'Monthly Data'!T:T)</f>
        <v>0</v>
      </c>
      <c r="AF5" s="74">
        <f>AD5+AE5</f>
        <v>8601957.3432599995</v>
      </c>
      <c r="AG5" s="74">
        <f>'Customer Count'!O4</f>
        <v>9513</v>
      </c>
      <c r="AH5" s="74">
        <f>AF5/AG5</f>
        <v>904.23182416272459</v>
      </c>
      <c r="AI5" s="74">
        <f t="shared" ref="AI5:AI16" si="7">AH5*AG5</f>
        <v>8601957.3432599995</v>
      </c>
      <c r="AJ5" s="74">
        <f t="shared" ref="AJ5:AJ13" si="8">AE5</f>
        <v>0</v>
      </c>
      <c r="AK5" s="74">
        <f>AI5-AJ5</f>
        <v>8601957.3432599995</v>
      </c>
      <c r="AM5" s="71">
        <v>2009</v>
      </c>
      <c r="AN5" s="74">
        <f>SUMIF('Monthly Data'!$B:$B,T5,'Monthly Data'!Z:Z)</f>
        <v>523174.88000000006</v>
      </c>
      <c r="AO5" s="74">
        <f>SUMIF('Monthly Data'!$B:$B,T5,'Monthly Data'!AA:AA)</f>
        <v>0</v>
      </c>
      <c r="AP5" s="74">
        <f>AN5+AO5</f>
        <v>523174.88000000006</v>
      </c>
      <c r="AQ5" s="74">
        <f>'Customer Count'!S4</f>
        <v>436</v>
      </c>
      <c r="AR5" s="74">
        <f>AP5/AQ5</f>
        <v>1199.942385321101</v>
      </c>
      <c r="AS5" s="74">
        <f t="shared" ref="AS5:AS10" si="9">AR5*AQ5</f>
        <v>523174.88000000006</v>
      </c>
      <c r="AT5" s="74">
        <f>AO5</f>
        <v>0</v>
      </c>
      <c r="AU5" s="74">
        <f>AS5-AT5</f>
        <v>523174.88000000006</v>
      </c>
      <c r="AW5" s="73">
        <v>2009</v>
      </c>
      <c r="AX5" s="74">
        <f>SUMIF('Monthly Data'!$B:$B,T5,'Monthly Data'!AG:AG)</f>
        <v>2252111.4700000002</v>
      </c>
      <c r="AY5" s="74">
        <f>'Customer Count'!W4</f>
        <v>338</v>
      </c>
      <c r="AZ5" s="74">
        <f t="shared" ref="AZ5:AZ14" si="10">AX5/AY5</f>
        <v>6663.0516863905332</v>
      </c>
      <c r="BA5" s="74">
        <f t="shared" ref="BA5:BA12" si="11">AZ5*AY5</f>
        <v>2252111.4700000002</v>
      </c>
    </row>
    <row r="6" spans="2:55" x14ac:dyDescent="0.2">
      <c r="B6" s="71">
        <f t="shared" ref="B6:B16" si="12">B5+1</f>
        <v>2010</v>
      </c>
      <c r="C6" s="72">
        <f>SUMIF('Monthly Data'!$B:$B,B6,'Monthly Data'!D:D)</f>
        <v>394465898.22913563</v>
      </c>
      <c r="D6" s="72">
        <f>SUMIF('Monthly Data'!$B:$B,B6,'Monthly Data'!E:E)</f>
        <v>1456567.0142618697</v>
      </c>
      <c r="E6" s="72">
        <f>SUMIF('Monthly Data'!$B:$B,B6,'Monthly Data'!F:F)</f>
        <v>395922465.24339759</v>
      </c>
      <c r="F6" s="72"/>
      <c r="G6" s="72">
        <f ca="1">SUMIF('Res Normalized'!$C:$C,B6,'Res Normalized'!$Q:$Q)</f>
        <v>409048197.27481234</v>
      </c>
      <c r="H6" s="72">
        <f t="shared" si="0"/>
        <v>1456567.0142618697</v>
      </c>
      <c r="I6" s="72">
        <f t="shared" ca="1" si="1"/>
        <v>407591630.2605505</v>
      </c>
      <c r="K6" s="71">
        <f t="shared" ref="K6:K16" si="13">K5+1</f>
        <v>2010</v>
      </c>
      <c r="L6" s="72">
        <f>SUMIF('Monthly Data'!$B:$B,K6,'Monthly Data'!H:H)</f>
        <v>142203408.73239228</v>
      </c>
      <c r="M6" s="72">
        <f>SUMIF('Monthly Data'!$B:$B,K6,'Monthly Data'!I:I)</f>
        <v>1314340.5611251118</v>
      </c>
      <c r="N6" s="72">
        <f>SUMIF('Monthly Data'!$B:$B,K6,'Monthly Data'!J:J)</f>
        <v>143517749.29351738</v>
      </c>
      <c r="O6" s="72"/>
      <c r="P6" s="72">
        <f ca="1">SUMIF('GS&lt;50 Normalized'!$C:$C,K6,'GS&lt;50 Normalized'!$Q:$Q)</f>
        <v>146268891.92283887</v>
      </c>
      <c r="Q6" s="72">
        <f t="shared" si="2"/>
        <v>1314340.5611251118</v>
      </c>
      <c r="R6" s="72">
        <f t="shared" ca="1" si="3"/>
        <v>144954551.36171377</v>
      </c>
      <c r="T6" s="71">
        <f t="shared" ref="T6:T16" si="14">T5+1</f>
        <v>2010</v>
      </c>
      <c r="U6" s="72">
        <f>SUMIF('Monthly Data'!$B:$B,T6,'Monthly Data'!L:L)</f>
        <v>382334752.90652823</v>
      </c>
      <c r="V6" s="72">
        <f>SUMIF('Monthly Data'!$B:$B,T6,'Monthly Data'!M:M)</f>
        <v>3242225.6543584191</v>
      </c>
      <c r="W6" s="72">
        <f>SUMIF('Monthly Data'!$B:$B,T6,'Monthly Data'!N:N)</f>
        <v>385576978.56088668</v>
      </c>
      <c r="X6" s="72"/>
      <c r="Y6" s="72">
        <f ca="1">SUMIF('GS&gt;50 Normalized'!$C:$C,T6,'GS&gt;50 Normalized'!$O:$O)</f>
        <v>388127043.69754326</v>
      </c>
      <c r="Z6" s="72">
        <f t="shared" si="4"/>
        <v>3242225.6543584191</v>
      </c>
      <c r="AA6" s="72">
        <f t="shared" ca="1" si="5"/>
        <v>384884818.04318482</v>
      </c>
      <c r="AC6" s="71">
        <f t="shared" si="6"/>
        <v>2010</v>
      </c>
      <c r="AD6" s="74">
        <f>SUMIF('Monthly Data'!$B:$B,T6,'Monthly Data'!S:S)</f>
        <v>8626792.4641500004</v>
      </c>
      <c r="AE6" s="74">
        <f>SUMIF('Monthly Data'!$B:$B,T6,'Monthly Data'!T:T)</f>
        <v>0</v>
      </c>
      <c r="AF6" s="74">
        <f t="shared" ref="AF6:AF14" si="15">AD6+AE6</f>
        <v>8626792.4641500004</v>
      </c>
      <c r="AG6" s="74">
        <f>'Customer Count'!O5</f>
        <v>9513</v>
      </c>
      <c r="AH6" s="74">
        <f t="shared" ref="AH6:AH14" si="16">AF6/AG6</f>
        <v>906.84247494481235</v>
      </c>
      <c r="AI6" s="74">
        <f t="shared" si="7"/>
        <v>8626792.4641500004</v>
      </c>
      <c r="AJ6" s="74">
        <f t="shared" si="8"/>
        <v>0</v>
      </c>
      <c r="AK6" s="74">
        <f t="shared" ref="AK6:AK16" si="17">AI6-AJ6</f>
        <v>8626792.4641500004</v>
      </c>
      <c r="AM6" s="71">
        <f>AM5+1</f>
        <v>2010</v>
      </c>
      <c r="AN6" s="74">
        <f>SUMIF('Monthly Data'!$B:$B,T6,'Monthly Data'!Z:Z)</f>
        <v>476532</v>
      </c>
      <c r="AO6" s="74">
        <f>SUMIF('Monthly Data'!$B:$B,T6,'Monthly Data'!AA:AA)</f>
        <v>0</v>
      </c>
      <c r="AP6" s="74">
        <f t="shared" ref="AP6:AP14" si="18">AN6+AO6</f>
        <v>476532</v>
      </c>
      <c r="AQ6" s="74">
        <f>'Customer Count'!S5</f>
        <v>436</v>
      </c>
      <c r="AR6" s="74">
        <f t="shared" ref="AR6:AR14" si="19">AP6/AQ6</f>
        <v>1092.9633027522937</v>
      </c>
      <c r="AS6" s="74">
        <f t="shared" si="9"/>
        <v>476532.00000000006</v>
      </c>
      <c r="AT6" s="74">
        <f t="shared" ref="AT6:AT13" si="20">AO6</f>
        <v>0</v>
      </c>
      <c r="AU6" s="74">
        <f t="shared" ref="AU6:AU16" si="21">AS6-AT6</f>
        <v>476532.00000000006</v>
      </c>
      <c r="AW6" s="73">
        <f>AW5+1</f>
        <v>2010</v>
      </c>
      <c r="AX6" s="74">
        <f>SUMIF('Monthly Data'!$B:$B,T6,'Monthly Data'!AG:AG)</f>
        <v>2285596.7100000004</v>
      </c>
      <c r="AY6" s="74">
        <f>'Customer Count'!W5</f>
        <v>338</v>
      </c>
      <c r="AZ6" s="74">
        <f t="shared" si="10"/>
        <v>6762.1204437869837</v>
      </c>
      <c r="BA6" s="74">
        <f t="shared" si="11"/>
        <v>2285596.7100000004</v>
      </c>
      <c r="BC6" s="85"/>
    </row>
    <row r="7" spans="2:55" x14ac:dyDescent="0.2">
      <c r="B7" s="71">
        <f t="shared" si="12"/>
        <v>2011</v>
      </c>
      <c r="C7" s="72">
        <f>SUMIF('Monthly Data'!$B:$B,B7,'Monthly Data'!D:D)</f>
        <v>397644877.36093056</v>
      </c>
      <c r="D7" s="72">
        <f>SUMIF('Monthly Data'!$B:$B,B7,'Monthly Data'!E:E)</f>
        <v>2560776.8741658013</v>
      </c>
      <c r="E7" s="72">
        <f>SUMIF('Monthly Data'!$B:$B,B7,'Monthly Data'!F:F)</f>
        <v>400205654.2350964</v>
      </c>
      <c r="F7" s="72"/>
      <c r="G7" s="72">
        <f ca="1">SUMIF('Res Normalized'!$C:$C,B7,'Res Normalized'!$Q:$Q)</f>
        <v>409086899.80487549</v>
      </c>
      <c r="H7" s="72">
        <f t="shared" si="0"/>
        <v>2560776.8741658013</v>
      </c>
      <c r="I7" s="72">
        <f t="shared" ca="1" si="1"/>
        <v>406526122.93070972</v>
      </c>
      <c r="K7" s="71">
        <f t="shared" si="13"/>
        <v>2011</v>
      </c>
      <c r="L7" s="72">
        <f>SUMIF('Monthly Data'!$B:$B,K7,'Monthly Data'!H:H)</f>
        <v>143218155.36987665</v>
      </c>
      <c r="M7" s="72">
        <f>SUMIF('Monthly Data'!$B:$B,K7,'Monthly Data'!I:I)</f>
        <v>2070415.7730674883</v>
      </c>
      <c r="N7" s="72">
        <f>SUMIF('Monthly Data'!$B:$B,K7,'Monthly Data'!J:J)</f>
        <v>145288571.14294416</v>
      </c>
      <c r="O7" s="72"/>
      <c r="P7" s="72">
        <f ca="1">SUMIF('GS&lt;50 Normalized'!$C:$C,K7,'GS&lt;50 Normalized'!$Q:$Q)</f>
        <v>146753271.54482174</v>
      </c>
      <c r="Q7" s="72">
        <f t="shared" si="2"/>
        <v>2070415.7730674883</v>
      </c>
      <c r="R7" s="72">
        <f t="shared" ca="1" si="3"/>
        <v>144682855.77175426</v>
      </c>
      <c r="T7" s="71">
        <f t="shared" si="14"/>
        <v>2011</v>
      </c>
      <c r="U7" s="72">
        <f>SUMIF('Monthly Data'!$B:$B,T7,'Monthly Data'!L:L)</f>
        <v>382967078.18877745</v>
      </c>
      <c r="V7" s="72">
        <f>SUMIF('Monthly Data'!$B:$B,T7,'Monthly Data'!M:M)</f>
        <v>3839660.3347647064</v>
      </c>
      <c r="W7" s="72">
        <f>SUMIF('Monthly Data'!$B:$B,T7,'Monthly Data'!N:N)</f>
        <v>386806738.52354205</v>
      </c>
      <c r="X7" s="72"/>
      <c r="Y7" s="72">
        <f ca="1">SUMIF('GS&gt;50 Normalized'!$C:$C,T7,'GS&gt;50 Normalized'!$O:$O)</f>
        <v>386075890.40669978</v>
      </c>
      <c r="Z7" s="72">
        <f t="shared" si="4"/>
        <v>3839660.3347647064</v>
      </c>
      <c r="AA7" s="72">
        <f t="shared" ca="1" si="5"/>
        <v>382236230.07193506</v>
      </c>
      <c r="AC7" s="71">
        <f t="shared" si="6"/>
        <v>2011</v>
      </c>
      <c r="AD7" s="74">
        <f>SUMIF('Monthly Data'!$B:$B,T7,'Monthly Data'!S:S)</f>
        <v>8647174.0556740109</v>
      </c>
      <c r="AE7" s="74">
        <f>SUMIF('Monthly Data'!$B:$B,T7,'Monthly Data'!T:T)</f>
        <v>0</v>
      </c>
      <c r="AF7" s="74">
        <f t="shared" si="15"/>
        <v>8647174.0556740109</v>
      </c>
      <c r="AG7" s="74">
        <f>'Customer Count'!O6</f>
        <v>9566</v>
      </c>
      <c r="AH7" s="74">
        <f t="shared" si="16"/>
        <v>903.94878273824077</v>
      </c>
      <c r="AI7" s="74">
        <f t="shared" si="7"/>
        <v>8647174.0556740109</v>
      </c>
      <c r="AJ7" s="74">
        <f t="shared" si="8"/>
        <v>0</v>
      </c>
      <c r="AK7" s="74">
        <f t="shared" si="17"/>
        <v>8647174.0556740109</v>
      </c>
      <c r="AM7" s="71">
        <f t="shared" ref="AM7:AM16" si="22">AM6+1</f>
        <v>2011</v>
      </c>
      <c r="AN7" s="74">
        <f>SUMIF('Monthly Data'!$B:$B,T7,'Monthly Data'!Z:Z)</f>
        <v>467078.51</v>
      </c>
      <c r="AO7" s="74">
        <f>SUMIF('Monthly Data'!$B:$B,T7,'Monthly Data'!AA:AA)</f>
        <v>0</v>
      </c>
      <c r="AP7" s="74">
        <f t="shared" si="18"/>
        <v>467078.51</v>
      </c>
      <c r="AQ7" s="74">
        <f>'Customer Count'!S6</f>
        <v>436</v>
      </c>
      <c r="AR7" s="74">
        <f t="shared" si="19"/>
        <v>1071.280986238532</v>
      </c>
      <c r="AS7" s="74">
        <f t="shared" si="9"/>
        <v>467078.50999999995</v>
      </c>
      <c r="AT7" s="74">
        <f t="shared" si="20"/>
        <v>0</v>
      </c>
      <c r="AU7" s="74">
        <f t="shared" si="21"/>
        <v>467078.50999999995</v>
      </c>
      <c r="AW7" s="73">
        <f t="shared" ref="AW7:AW16" si="23">AW6+1</f>
        <v>2011</v>
      </c>
      <c r="AX7" s="74">
        <f>SUMIF('Monthly Data'!$B:$B,T7,'Monthly Data'!AG:AG)</f>
        <v>2310407.4499999997</v>
      </c>
      <c r="AY7" s="74">
        <f>'Customer Count'!W6</f>
        <v>352</v>
      </c>
      <c r="AZ7" s="74">
        <f t="shared" si="10"/>
        <v>6563.6575284090904</v>
      </c>
      <c r="BA7" s="74">
        <f t="shared" si="11"/>
        <v>2310407.4499999997</v>
      </c>
      <c r="BC7" s="85"/>
    </row>
    <row r="8" spans="2:55" x14ac:dyDescent="0.2">
      <c r="B8" s="71">
        <f t="shared" si="12"/>
        <v>2012</v>
      </c>
      <c r="C8" s="72">
        <f>SUMIF('Monthly Data'!$B:$B,B8,'Monthly Data'!D:D)</f>
        <v>386121712.20036191</v>
      </c>
      <c r="D8" s="72">
        <f>SUMIF('Monthly Data'!$B:$B,B8,'Monthly Data'!E:E)</f>
        <v>3749037.470935503</v>
      </c>
      <c r="E8" s="72">
        <f>SUMIF('Monthly Data'!$B:$B,B8,'Monthly Data'!F:F)</f>
        <v>389870749.67129755</v>
      </c>
      <c r="F8" s="72"/>
      <c r="G8" s="72">
        <f ca="1">SUMIF('Res Normalized'!$C:$C,B8,'Res Normalized'!$Q:$Q)</f>
        <v>402437710.30258858</v>
      </c>
      <c r="H8" s="72">
        <f t="shared" si="0"/>
        <v>3749037.470935503</v>
      </c>
      <c r="I8" s="72">
        <f t="shared" ca="1" si="1"/>
        <v>398688672.83165306</v>
      </c>
      <c r="K8" s="71">
        <f t="shared" si="13"/>
        <v>2012</v>
      </c>
      <c r="L8" s="72">
        <f>SUMIF('Monthly Data'!$B:$B,K8,'Monthly Data'!H:H)</f>
        <v>141313723.77407077</v>
      </c>
      <c r="M8" s="72">
        <f>SUMIF('Monthly Data'!$B:$B,K8,'Monthly Data'!I:I)</f>
        <v>3449014.8811167902</v>
      </c>
      <c r="N8" s="72">
        <f>SUMIF('Monthly Data'!$B:$B,K8,'Monthly Data'!J:J)</f>
        <v>144762738.65518758</v>
      </c>
      <c r="O8" s="72"/>
      <c r="P8" s="72">
        <f ca="1">SUMIF('GS&lt;50 Normalized'!$C:$C,K8,'GS&lt;50 Normalized'!$Q:$Q)</f>
        <v>145724674.99694479</v>
      </c>
      <c r="Q8" s="72">
        <f t="shared" si="2"/>
        <v>3449014.8811167902</v>
      </c>
      <c r="R8" s="72">
        <f t="shared" ca="1" si="3"/>
        <v>142275660.11582801</v>
      </c>
      <c r="T8" s="71">
        <f t="shared" si="14"/>
        <v>2012</v>
      </c>
      <c r="U8" s="72">
        <f>SUMIF('Monthly Data'!$B:$B,T8,'Monthly Data'!L:L)</f>
        <v>373916819.09500802</v>
      </c>
      <c r="V8" s="72">
        <f>SUMIF('Monthly Data'!$B:$B,T8,'Monthly Data'!M:M)</f>
        <v>4749861.7171032419</v>
      </c>
      <c r="W8" s="72">
        <f>SUMIF('Monthly Data'!$B:$B,T8,'Monthly Data'!N:N)</f>
        <v>378666680.81211126</v>
      </c>
      <c r="X8" s="72"/>
      <c r="Y8" s="72">
        <f ca="1">SUMIF('GS&gt;50 Normalized'!$C:$C,T8,'GS&gt;50 Normalized'!$O:$O)</f>
        <v>384453733.94060236</v>
      </c>
      <c r="Z8" s="72">
        <f t="shared" si="4"/>
        <v>4749861.7171032419</v>
      </c>
      <c r="AA8" s="72">
        <f t="shared" ca="1" si="5"/>
        <v>379703872.22349912</v>
      </c>
      <c r="AC8" s="71">
        <f t="shared" si="6"/>
        <v>2012</v>
      </c>
      <c r="AD8" s="74">
        <f>SUMIF('Monthly Data'!$B:$B,T8,'Monthly Data'!S:S)</f>
        <v>8579757.4003795069</v>
      </c>
      <c r="AE8" s="74">
        <f>SUMIF('Monthly Data'!$B:$B,T8,'Monthly Data'!T:T)</f>
        <v>0</v>
      </c>
      <c r="AF8" s="74">
        <f t="shared" si="15"/>
        <v>8579757.4003795069</v>
      </c>
      <c r="AG8" s="74">
        <f>'Customer Count'!O7</f>
        <v>9607.5</v>
      </c>
      <c r="AH8" s="74">
        <f t="shared" si="16"/>
        <v>893.02705182196269</v>
      </c>
      <c r="AI8" s="74">
        <f t="shared" si="7"/>
        <v>8579757.4003795069</v>
      </c>
      <c r="AJ8" s="74">
        <f t="shared" si="8"/>
        <v>0</v>
      </c>
      <c r="AK8" s="74">
        <f t="shared" si="17"/>
        <v>8579757.4003795069</v>
      </c>
      <c r="AM8" s="71">
        <f t="shared" si="22"/>
        <v>2012</v>
      </c>
      <c r="AN8" s="74">
        <f>SUMIF('Monthly Data'!$B:$B,T8,'Monthly Data'!Z:Z)</f>
        <v>457020.95825426903</v>
      </c>
      <c r="AO8" s="74">
        <f>SUMIF('Monthly Data'!$B:$B,T8,'Monthly Data'!AA:AA)</f>
        <v>0</v>
      </c>
      <c r="AP8" s="74">
        <f t="shared" si="18"/>
        <v>457020.95825426903</v>
      </c>
      <c r="AQ8" s="74">
        <f>'Customer Count'!S7</f>
        <v>428</v>
      </c>
      <c r="AR8" s="74">
        <f t="shared" si="19"/>
        <v>1067.8059772296006</v>
      </c>
      <c r="AS8" s="74">
        <f t="shared" si="9"/>
        <v>457020.95825426903</v>
      </c>
      <c r="AT8" s="74">
        <f t="shared" si="20"/>
        <v>0</v>
      </c>
      <c r="AU8" s="74">
        <f t="shared" si="21"/>
        <v>457020.95825426903</v>
      </c>
      <c r="AW8" s="73">
        <f t="shared" si="23"/>
        <v>2012</v>
      </c>
      <c r="AX8" s="74">
        <f>SUMIF('Monthly Data'!$B:$B,T8,'Monthly Data'!AG:AG)</f>
        <v>1564448.8720746331</v>
      </c>
      <c r="AY8" s="74">
        <f>'Customer Count'!W7</f>
        <v>350</v>
      </c>
      <c r="AZ8" s="74">
        <f t="shared" si="10"/>
        <v>4469.8539202132379</v>
      </c>
      <c r="BA8" s="74">
        <f t="shared" si="11"/>
        <v>1564448.8720746334</v>
      </c>
      <c r="BC8" s="85"/>
    </row>
    <row r="9" spans="2:55" x14ac:dyDescent="0.2">
      <c r="B9" s="71">
        <f t="shared" si="12"/>
        <v>2013</v>
      </c>
      <c r="C9" s="72">
        <f>SUMIF('Monthly Data'!$B:$B,B9,'Monthly Data'!D:D)</f>
        <v>401699412.39435023</v>
      </c>
      <c r="D9" s="72">
        <f>SUMIF('Monthly Data'!$B:$B,B9,'Monthly Data'!E:E)</f>
        <v>4847041.8888395494</v>
      </c>
      <c r="E9" s="72">
        <f>SUMIF('Monthly Data'!$B:$B,B9,'Monthly Data'!F:F)</f>
        <v>406546454.28318977</v>
      </c>
      <c r="F9" s="72"/>
      <c r="G9" s="72">
        <f ca="1">SUMIF('Res Normalized'!$C:$C,B9,'Res Normalized'!$Q:$Q)</f>
        <v>400940948.44148827</v>
      </c>
      <c r="H9" s="72">
        <f t="shared" si="0"/>
        <v>4847041.8888395494</v>
      </c>
      <c r="I9" s="72">
        <f t="shared" ca="1" si="1"/>
        <v>396093906.55264872</v>
      </c>
      <c r="K9" s="71">
        <f t="shared" si="13"/>
        <v>2013</v>
      </c>
      <c r="L9" s="72">
        <f>SUMIF('Monthly Data'!$B:$B,K9,'Monthly Data'!H:H)</f>
        <v>144032204.53099814</v>
      </c>
      <c r="M9" s="72">
        <f>SUMIF('Monthly Data'!$B:$B,K9,'Monthly Data'!I:I)</f>
        <v>4940429.6684795134</v>
      </c>
      <c r="N9" s="72">
        <f>SUMIF('Monthly Data'!$B:$B,K9,'Monthly Data'!J:J)</f>
        <v>148972634.19947761</v>
      </c>
      <c r="O9" s="72"/>
      <c r="P9" s="72">
        <f ca="1">SUMIF('GS&lt;50 Normalized'!$C:$C,K9,'GS&lt;50 Normalized'!$Q:$Q)</f>
        <v>146286750.57624587</v>
      </c>
      <c r="Q9" s="72">
        <f t="shared" si="2"/>
        <v>4940429.6684795134</v>
      </c>
      <c r="R9" s="72">
        <f t="shared" ca="1" si="3"/>
        <v>141346320.90776637</v>
      </c>
      <c r="T9" s="71">
        <f t="shared" si="14"/>
        <v>2013</v>
      </c>
      <c r="U9" s="72">
        <f>SUMIF('Monthly Data'!$B:$B,T9,'Monthly Data'!L:L)</f>
        <v>371933646.20603001</v>
      </c>
      <c r="V9" s="72">
        <f>SUMIF('Monthly Data'!$B:$B,T9,'Monthly Data'!M:M)</f>
        <v>6576966.3247246258</v>
      </c>
      <c r="W9" s="72">
        <f>SUMIF('Monthly Data'!$B:$B,T9,'Monthly Data'!N:N)</f>
        <v>378510612.53075469</v>
      </c>
      <c r="X9" s="72"/>
      <c r="Y9" s="72">
        <f ca="1">SUMIF('GS&gt;50 Normalized'!$C:$C,T9,'GS&gt;50 Normalized'!$O:$O)</f>
        <v>381973583.82501292</v>
      </c>
      <c r="Z9" s="72">
        <f t="shared" si="4"/>
        <v>6576966.3247246258</v>
      </c>
      <c r="AA9" s="72">
        <f t="shared" ca="1" si="5"/>
        <v>375396617.50028831</v>
      </c>
      <c r="AC9" s="71">
        <f t="shared" si="6"/>
        <v>2013</v>
      </c>
      <c r="AD9" s="74">
        <f>SUMIF('Monthly Data'!$B:$B,T9,'Monthly Data'!S:S)</f>
        <v>7862676.2333965842</v>
      </c>
      <c r="AE9" s="74">
        <f>SUMIF('Monthly Data'!$B:$B,T9,'Monthly Data'!T:T)</f>
        <v>0</v>
      </c>
      <c r="AF9" s="74">
        <f t="shared" si="15"/>
        <v>7862676.2333965842</v>
      </c>
      <c r="AG9" s="74">
        <f>'Customer Count'!O8</f>
        <v>9689.5</v>
      </c>
      <c r="AH9" s="223">
        <f t="shared" si="16"/>
        <v>811.46356709805298</v>
      </c>
      <c r="AI9" s="74">
        <f t="shared" si="7"/>
        <v>7862676.2333965842</v>
      </c>
      <c r="AJ9" s="74">
        <f t="shared" si="8"/>
        <v>0</v>
      </c>
      <c r="AK9" s="74">
        <f t="shared" si="17"/>
        <v>7862676.2333965842</v>
      </c>
      <c r="AM9" s="71">
        <f t="shared" si="22"/>
        <v>2013</v>
      </c>
      <c r="AN9" s="74">
        <f>SUMIF('Monthly Data'!$B:$B,T9,'Monthly Data'!Z:Z)</f>
        <v>444393.61480075913</v>
      </c>
      <c r="AO9" s="74">
        <f>SUMIF('Monthly Data'!$B:$B,T9,'Monthly Data'!AA:AA)</f>
        <v>0</v>
      </c>
      <c r="AP9" s="74">
        <f t="shared" si="18"/>
        <v>444393.61480075913</v>
      </c>
      <c r="AQ9" s="74">
        <f>'Customer Count'!S8</f>
        <v>419.5</v>
      </c>
      <c r="AR9" s="74">
        <f t="shared" si="19"/>
        <v>1059.3411556633114</v>
      </c>
      <c r="AS9" s="74">
        <f t="shared" si="9"/>
        <v>444393.61480075913</v>
      </c>
      <c r="AT9" s="74">
        <f t="shared" si="20"/>
        <v>0</v>
      </c>
      <c r="AU9" s="74">
        <f t="shared" si="21"/>
        <v>444393.61480075913</v>
      </c>
      <c r="AW9" s="73">
        <f t="shared" si="23"/>
        <v>2013</v>
      </c>
      <c r="AX9" s="74">
        <f>SUMIF('Monthly Data'!$B:$B,T9,'Monthly Data'!AG:AG)</f>
        <v>1424753.8709677421</v>
      </c>
      <c r="AY9" s="74">
        <f>'Customer Count'!W8</f>
        <v>345.75</v>
      </c>
      <c r="AZ9" s="74">
        <f t="shared" si="10"/>
        <v>4120.7631842884803</v>
      </c>
      <c r="BA9" s="74">
        <f t="shared" si="11"/>
        <v>1424753.8709677421</v>
      </c>
      <c r="BC9" s="85"/>
    </row>
    <row r="10" spans="2:55" x14ac:dyDescent="0.2">
      <c r="B10" s="71">
        <f t="shared" si="12"/>
        <v>2014</v>
      </c>
      <c r="C10" s="72">
        <f>SUMIF('Monthly Data'!$B:$B,B10,'Monthly Data'!D:D)</f>
        <v>401059651.72946942</v>
      </c>
      <c r="D10" s="72">
        <f>SUMIF('Monthly Data'!$B:$B,B10,'Monthly Data'!E:E)</f>
        <v>7309198.4076756025</v>
      </c>
      <c r="E10" s="72">
        <f>SUMIF('Monthly Data'!$B:$B,B10,'Monthly Data'!F:F)</f>
        <v>408368850.13714504</v>
      </c>
      <c r="F10" s="72"/>
      <c r="G10" s="72">
        <f ca="1">SUMIF('Res Normalized'!$C:$C,B10,'Res Normalized'!$Q:$Q)</f>
        <v>394558531.45869195</v>
      </c>
      <c r="H10" s="72">
        <f t="shared" si="0"/>
        <v>7309198.4076756025</v>
      </c>
      <c r="I10" s="72">
        <f t="shared" ca="1" si="1"/>
        <v>387249333.05101633</v>
      </c>
      <c r="K10" s="71">
        <f t="shared" si="13"/>
        <v>2014</v>
      </c>
      <c r="L10" s="72">
        <f>SUMIF('Monthly Data'!$B:$B,K10,'Monthly Data'!H:H)</f>
        <v>144307855.4645004</v>
      </c>
      <c r="M10" s="72">
        <f>SUMIF('Monthly Data'!$B:$B,K10,'Monthly Data'!I:I)</f>
        <v>6077121.386783354</v>
      </c>
      <c r="N10" s="72">
        <f>SUMIF('Monthly Data'!$B:$B,K10,'Monthly Data'!J:J)</f>
        <v>150384976.85128376</v>
      </c>
      <c r="O10" s="72"/>
      <c r="P10" s="72">
        <f ca="1">SUMIF('GS&lt;50 Normalized'!$C:$C,K10,'GS&lt;50 Normalized'!$Q:$Q)</f>
        <v>145557853.75956944</v>
      </c>
      <c r="Q10" s="72">
        <f t="shared" si="2"/>
        <v>6077121.386783354</v>
      </c>
      <c r="R10" s="72">
        <f t="shared" ca="1" si="3"/>
        <v>139480732.37278607</v>
      </c>
      <c r="T10" s="71">
        <f t="shared" si="14"/>
        <v>2014</v>
      </c>
      <c r="U10" s="72">
        <f>SUMIF('Monthly Data'!$B:$B,T10,'Monthly Data'!L:L)</f>
        <v>378009413.04113448</v>
      </c>
      <c r="V10" s="72">
        <f>SUMIF('Monthly Data'!$B:$B,T10,'Monthly Data'!M:M)</f>
        <v>9534059.2467028499</v>
      </c>
      <c r="W10" s="72">
        <f>SUMIF('Monthly Data'!$B:$B,T10,'Monthly Data'!N:N)</f>
        <v>387543472.28783733</v>
      </c>
      <c r="X10" s="72"/>
      <c r="Y10" s="72">
        <f ca="1">SUMIF('GS&gt;50 Normalized'!$C:$C,T10,'GS&gt;50 Normalized'!$O:$O)</f>
        <v>379922430.53416944</v>
      </c>
      <c r="Z10" s="72">
        <f t="shared" si="4"/>
        <v>9534059.2467028499</v>
      </c>
      <c r="AA10" s="72">
        <f t="shared" ca="1" si="5"/>
        <v>370388371.28746659</v>
      </c>
      <c r="AC10" s="71">
        <f t="shared" si="6"/>
        <v>2014</v>
      </c>
      <c r="AD10" s="74">
        <f>SUMIF('Monthly Data'!$B:$B,T10,'Monthly Data'!S:S)</f>
        <v>7654362.5332068307</v>
      </c>
      <c r="AE10" s="74">
        <f>SUMIF('Monthly Data'!$B:$B,T10,'Monthly Data'!T:T)</f>
        <v>38229.958070000008</v>
      </c>
      <c r="AF10" s="74">
        <f t="shared" si="15"/>
        <v>7692592.4912768304</v>
      </c>
      <c r="AG10" s="74">
        <f>'Customer Count'!O9</f>
        <v>9736</v>
      </c>
      <c r="AH10" s="86">
        <f t="shared" si="16"/>
        <v>790.11837420674101</v>
      </c>
      <c r="AI10" s="74">
        <f t="shared" si="7"/>
        <v>7692592.4912768304</v>
      </c>
      <c r="AJ10" s="74">
        <f t="shared" si="8"/>
        <v>38229.958070000008</v>
      </c>
      <c r="AK10" s="74">
        <f t="shared" si="17"/>
        <v>7654362.5332068307</v>
      </c>
      <c r="AM10" s="71">
        <f t="shared" si="22"/>
        <v>2014</v>
      </c>
      <c r="AN10" s="74">
        <f>SUMIF('Monthly Data'!$B:$B,T10,'Monthly Data'!Z:Z)</f>
        <v>438853.51043643302</v>
      </c>
      <c r="AO10" s="74">
        <f>SUMIF('Monthly Data'!$B:$B,T10,'Monthly Data'!AA:AA)</f>
        <v>0</v>
      </c>
      <c r="AP10" s="74">
        <f t="shared" si="18"/>
        <v>438853.51043643302</v>
      </c>
      <c r="AQ10" s="74">
        <f>'Customer Count'!S9</f>
        <v>413</v>
      </c>
      <c r="AR10" s="74">
        <f t="shared" si="19"/>
        <v>1062.5992988775618</v>
      </c>
      <c r="AS10" s="74">
        <f t="shared" si="9"/>
        <v>438853.51043643302</v>
      </c>
      <c r="AT10" s="74">
        <f t="shared" si="20"/>
        <v>0</v>
      </c>
      <c r="AU10" s="74">
        <f t="shared" si="21"/>
        <v>438853.51043643302</v>
      </c>
      <c r="AW10" s="73">
        <f t="shared" si="23"/>
        <v>2014</v>
      </c>
      <c r="AX10" s="74">
        <f>SUMIF('Monthly Data'!$B:$B,T10,'Monthly Data'!AG:AG)</f>
        <v>1346882.7112660531</v>
      </c>
      <c r="AY10" s="74">
        <f>'Customer Count'!W9</f>
        <v>332.25</v>
      </c>
      <c r="AZ10" s="87">
        <f t="shared" si="10"/>
        <v>4053.8230587390613</v>
      </c>
      <c r="BA10" s="74">
        <f t="shared" si="11"/>
        <v>1346882.7112660531</v>
      </c>
      <c r="BC10" s="85"/>
    </row>
    <row r="11" spans="2:55" x14ac:dyDescent="0.2">
      <c r="B11" s="71">
        <f t="shared" si="12"/>
        <v>2015</v>
      </c>
      <c r="C11" s="72">
        <f>SUMIF('Monthly Data'!$B:$B,B11,'Monthly Data'!D:D)</f>
        <v>378767130.92564416</v>
      </c>
      <c r="D11" s="72">
        <f>SUMIF('Monthly Data'!$B:$B,B11,'Monthly Data'!E:E)</f>
        <v>9204265.1627561804</v>
      </c>
      <c r="E11" s="72">
        <f>SUMIF('Monthly Data'!$B:$B,B11,'Monthly Data'!F:F)</f>
        <v>387971396.08840036</v>
      </c>
      <c r="F11" s="72"/>
      <c r="G11" s="72">
        <f ca="1">SUMIF('Res Normalized'!$C:$C,B11,'Res Normalized'!$Q:$Q)</f>
        <v>386676518.85898989</v>
      </c>
      <c r="H11" s="72">
        <f t="shared" si="0"/>
        <v>9204265.1627561804</v>
      </c>
      <c r="I11" s="72">
        <f t="shared" ca="1" si="1"/>
        <v>377472253.69623369</v>
      </c>
      <c r="K11" s="71">
        <f t="shared" si="13"/>
        <v>2015</v>
      </c>
      <c r="L11" s="72">
        <f>SUMIF('Monthly Data'!$B:$B,K11,'Monthly Data'!H:H)</f>
        <v>138792580.30899632</v>
      </c>
      <c r="M11" s="72">
        <f>SUMIF('Monthly Data'!$B:$B,K11,'Monthly Data'!I:I)</f>
        <v>6689821.5600641677</v>
      </c>
      <c r="N11" s="72">
        <f>SUMIF('Monthly Data'!$B:$B,K11,'Monthly Data'!J:J)</f>
        <v>145482401.86906052</v>
      </c>
      <c r="O11" s="72"/>
      <c r="P11" s="72">
        <f ca="1">SUMIF('GS&lt;50 Normalized'!$C:$C,K11,'GS&lt;50 Normalized'!$Q:$Q)</f>
        <v>145045797.83831298</v>
      </c>
      <c r="Q11" s="72">
        <f t="shared" si="2"/>
        <v>6689821.5600641677</v>
      </c>
      <c r="R11" s="72">
        <f t="shared" ca="1" si="3"/>
        <v>138355976.27824882</v>
      </c>
      <c r="T11" s="71">
        <f t="shared" si="14"/>
        <v>2015</v>
      </c>
      <c r="U11" s="72">
        <f>SUMIF('Monthly Data'!$B:$B,T11,'Monthly Data'!L:L)</f>
        <v>362799633.31332147</v>
      </c>
      <c r="V11" s="72">
        <f>SUMIF('Monthly Data'!$B:$B,T11,'Monthly Data'!M:M)</f>
        <v>13443058.404376343</v>
      </c>
      <c r="W11" s="72">
        <f>SUMIF('Monthly Data'!$B:$B,T11,'Monthly Data'!N:N)</f>
        <v>376242691.7176978</v>
      </c>
      <c r="X11" s="72"/>
      <c r="Y11" s="72">
        <f ca="1">SUMIF('GS&gt;50 Normalized'!$C:$C,T11,'GS&gt;50 Normalized'!$O:$O)</f>
        <v>377871277.24332601</v>
      </c>
      <c r="Z11" s="72">
        <f t="shared" si="4"/>
        <v>13443058.404376343</v>
      </c>
      <c r="AA11" s="72">
        <f t="shared" ca="1" si="5"/>
        <v>364428218.83894968</v>
      </c>
      <c r="AC11" s="71">
        <f t="shared" si="6"/>
        <v>2015</v>
      </c>
      <c r="AD11" s="74">
        <f>SUMIF('Monthly Data'!$B:$B,T11,'Monthly Data'!S:S)</f>
        <v>7541643.8330170782</v>
      </c>
      <c r="AE11" s="74">
        <f>SUMIF('Monthly Data'!$B:$B,T11,'Monthly Data'!T:T)</f>
        <v>76417.814620000005</v>
      </c>
      <c r="AF11" s="74">
        <f t="shared" si="15"/>
        <v>7618061.6476370785</v>
      </c>
      <c r="AG11" s="74">
        <f>'Customer Count'!O10</f>
        <v>9753.25</v>
      </c>
      <c r="AH11" s="86">
        <f t="shared" si="16"/>
        <v>781.07929640243799</v>
      </c>
      <c r="AI11" s="74">
        <f t="shared" si="7"/>
        <v>7618061.6476370785</v>
      </c>
      <c r="AJ11" s="74">
        <f t="shared" si="8"/>
        <v>76417.814620000005</v>
      </c>
      <c r="AK11" s="74">
        <f t="shared" si="17"/>
        <v>7541643.8330170782</v>
      </c>
      <c r="AM11" s="71">
        <f t="shared" si="22"/>
        <v>2015</v>
      </c>
      <c r="AN11" s="74">
        <f>SUMIF('Monthly Data'!$B:$B,T11,'Monthly Data'!Z:Z)</f>
        <v>428604.18406072113</v>
      </c>
      <c r="AO11" s="74">
        <f>SUMIF('Monthly Data'!$B:$B,T11,'Monthly Data'!AA:AA)</f>
        <v>0</v>
      </c>
      <c r="AP11" s="74">
        <f t="shared" si="18"/>
        <v>428604.18406072113</v>
      </c>
      <c r="AQ11" s="74">
        <f>'Customer Count'!S10</f>
        <v>404.5</v>
      </c>
      <c r="AR11" s="74">
        <f t="shared" si="19"/>
        <v>1059.5900718435628</v>
      </c>
      <c r="AS11" s="74">
        <f>AR11*AQ11</f>
        <v>428604.18406072113</v>
      </c>
      <c r="AT11" s="74">
        <f t="shared" si="20"/>
        <v>0</v>
      </c>
      <c r="AU11" s="74">
        <f t="shared" si="21"/>
        <v>428604.18406072113</v>
      </c>
      <c r="AW11" s="73">
        <f t="shared" si="23"/>
        <v>2015</v>
      </c>
      <c r="AX11" s="74">
        <f>SUMIF('Monthly Data'!$B:$B,T11,'Monthly Data'!AG:AG)</f>
        <v>1276037.528046373</v>
      </c>
      <c r="AY11" s="74">
        <f>'Customer Count'!W10</f>
        <v>321.75</v>
      </c>
      <c r="AZ11" s="86">
        <f t="shared" si="10"/>
        <v>3965.9286030967305</v>
      </c>
      <c r="BA11" s="74">
        <f t="shared" si="11"/>
        <v>1276037.528046373</v>
      </c>
      <c r="BC11" s="85"/>
    </row>
    <row r="12" spans="2:55" x14ac:dyDescent="0.2">
      <c r="B12" s="71">
        <f t="shared" si="12"/>
        <v>2016</v>
      </c>
      <c r="C12" s="72">
        <f>SUMIF('Monthly Data'!$B:$B,B12,'Monthly Data'!D:D)</f>
        <v>363718802.67397815</v>
      </c>
      <c r="D12" s="72">
        <f>SUMIF('Monthly Data'!$B:$B,B12,'Monthly Data'!E:E)</f>
        <v>12905489.243335156</v>
      </c>
      <c r="E12" s="72">
        <f>SUMIF('Monthly Data'!$B:$B,B12,'Monthly Data'!F:F)</f>
        <v>376624291.91731334</v>
      </c>
      <c r="F12" s="72"/>
      <c r="G12" s="72">
        <f ca="1">SUMIF('Res Normalized'!$C:$C,B12,'Res Normalized'!$Q:$Q)</f>
        <v>382928042.07429528</v>
      </c>
      <c r="H12" s="72">
        <f t="shared" si="0"/>
        <v>12905489.243335156</v>
      </c>
      <c r="I12" s="72">
        <f t="shared" ca="1" si="1"/>
        <v>370022552.83096015</v>
      </c>
      <c r="K12" s="71">
        <f t="shared" si="13"/>
        <v>2016</v>
      </c>
      <c r="L12" s="72">
        <f>SUMIF('Monthly Data'!$B:$B,K12,'Monthly Data'!H:H)</f>
        <v>135472796.74455184</v>
      </c>
      <c r="M12" s="72">
        <f>SUMIF('Monthly Data'!$B:$B,K12,'Monthly Data'!I:I)</f>
        <v>7517321.4840044091</v>
      </c>
      <c r="N12" s="72">
        <f>SUMIF('Monthly Data'!$B:$B,K12,'Monthly Data'!J:J)</f>
        <v>142990118.22855631</v>
      </c>
      <c r="O12" s="72"/>
      <c r="P12" s="72">
        <f ca="1">SUMIF('GS&lt;50 Normalized'!$C:$C,K12,'GS&lt;50 Normalized'!$Q:$Q)</f>
        <v>144228879.30739361</v>
      </c>
      <c r="Q12" s="72">
        <f t="shared" si="2"/>
        <v>7517321.4840044091</v>
      </c>
      <c r="R12" s="72">
        <f t="shared" ca="1" si="3"/>
        <v>136711557.8233892</v>
      </c>
      <c r="T12" s="71">
        <f t="shared" si="14"/>
        <v>2016</v>
      </c>
      <c r="U12" s="72">
        <f>SUMIF('Monthly Data'!$B:$B,T12,'Monthly Data'!L:L)</f>
        <v>350224516.35218138</v>
      </c>
      <c r="V12" s="72">
        <f>SUMIF('Monthly Data'!$B:$B,T12,'Monthly Data'!M:M)</f>
        <v>17956902.882495824</v>
      </c>
      <c r="W12" s="72">
        <f>SUMIF('Monthly Data'!$B:$B,T12,'Monthly Data'!N:N)</f>
        <v>368181419.23467726</v>
      </c>
      <c r="X12" s="72"/>
      <c r="Y12" s="72">
        <f ca="1">SUMIF('GS&gt;50 Normalized'!$C:$C,T12,'GS&gt;50 Normalized'!$O:$O)</f>
        <v>376249120.77722859</v>
      </c>
      <c r="Z12" s="72">
        <f t="shared" si="4"/>
        <v>17956902.882495824</v>
      </c>
      <c r="AA12" s="72">
        <f t="shared" ca="1" si="5"/>
        <v>358292217.89473277</v>
      </c>
      <c r="AC12" s="71">
        <f t="shared" si="6"/>
        <v>2016</v>
      </c>
      <c r="AD12" s="74">
        <f>SUMIF('Monthly Data'!$B:$B,T12,'Monthly Data'!S:S)</f>
        <v>7520842.1252371911</v>
      </c>
      <c r="AE12" s="74">
        <f>SUMIF('Monthly Data'!$B:$B,T12,'Monthly Data'!T:T)</f>
        <v>76417.814620000005</v>
      </c>
      <c r="AF12" s="74">
        <f t="shared" si="15"/>
        <v>7597259.9398571914</v>
      </c>
      <c r="AG12" s="74">
        <f>'Customer Count'!O11</f>
        <v>9747.5</v>
      </c>
      <c r="AH12" s="86">
        <f t="shared" si="16"/>
        <v>779.40599536878085</v>
      </c>
      <c r="AI12" s="74">
        <f t="shared" si="7"/>
        <v>7597259.9398571914</v>
      </c>
      <c r="AJ12" s="74">
        <f t="shared" si="8"/>
        <v>76417.814620000005</v>
      </c>
      <c r="AK12" s="74">
        <f t="shared" si="17"/>
        <v>7520842.1252371911</v>
      </c>
      <c r="AM12" s="71">
        <f t="shared" si="22"/>
        <v>2016</v>
      </c>
      <c r="AN12" s="74">
        <f>SUMIF('Monthly Data'!$B:$B,T12,'Monthly Data'!Z:Z)</f>
        <v>426192.62808349164</v>
      </c>
      <c r="AO12" s="74">
        <f>SUMIF('Monthly Data'!$B:$B,T12,'Monthly Data'!AA:AA)</f>
        <v>0</v>
      </c>
      <c r="AP12" s="74">
        <f t="shared" si="18"/>
        <v>426192.62808349164</v>
      </c>
      <c r="AQ12" s="74">
        <f>'Customer Count'!S11</f>
        <v>398.25</v>
      </c>
      <c r="AR12" s="74">
        <f t="shared" si="19"/>
        <v>1070.1635356773174</v>
      </c>
      <c r="AS12" s="74">
        <f>AR12*AQ12</f>
        <v>426192.6280834917</v>
      </c>
      <c r="AT12" s="74">
        <f t="shared" si="20"/>
        <v>0</v>
      </c>
      <c r="AU12" s="74">
        <f t="shared" si="21"/>
        <v>426192.6280834917</v>
      </c>
      <c r="AW12" s="73">
        <f t="shared" si="23"/>
        <v>2016</v>
      </c>
      <c r="AX12" s="74">
        <f>SUMIF('Monthly Data'!$B:$B,T12,'Monthly Data'!AG:AG)</f>
        <v>1219818.0434200256</v>
      </c>
      <c r="AY12" s="74">
        <f>'Customer Count'!W11</f>
        <v>311</v>
      </c>
      <c r="AZ12" s="86">
        <f t="shared" si="10"/>
        <v>3922.2445126045841</v>
      </c>
      <c r="BA12" s="74">
        <f t="shared" si="11"/>
        <v>1219818.0434200256</v>
      </c>
      <c r="BC12" s="85"/>
    </row>
    <row r="13" spans="2:55" x14ac:dyDescent="0.2">
      <c r="B13" s="73">
        <f t="shared" si="12"/>
        <v>2017</v>
      </c>
      <c r="C13" s="72">
        <f>SUMIF('Monthly Data'!$B:$B,B13,'Monthly Data'!D:D)</f>
        <v>354425140.91571283</v>
      </c>
      <c r="D13" s="72">
        <f>SUMIF('Monthly Data'!$B:$B,B13,'Monthly Data'!E:E)</f>
        <v>18609259.81250203</v>
      </c>
      <c r="E13" s="72">
        <f>SUMIF('Monthly Data'!$B:$B,B13,'Monthly Data'!F:F)</f>
        <v>373034400.72821486</v>
      </c>
      <c r="F13" s="74"/>
      <c r="G13" s="72">
        <f ca="1">SUMIF('Res Normalized'!$C:$C,B13,'Res Normalized'!$Q:$Q)</f>
        <v>381480919.7904762</v>
      </c>
      <c r="H13" s="74">
        <f t="shared" si="0"/>
        <v>18609259.81250203</v>
      </c>
      <c r="I13" s="74">
        <f t="shared" ca="1" si="1"/>
        <v>362871659.97797418</v>
      </c>
      <c r="K13" s="73">
        <f t="shared" si="13"/>
        <v>2017</v>
      </c>
      <c r="L13" s="72">
        <f>SUMIF('Monthly Data'!$B:$B,K13,'Monthly Data'!H:H)</f>
        <v>132427313.43009868</v>
      </c>
      <c r="M13" s="72">
        <f>SUMIF('Monthly Data'!$B:$B,K13,'Monthly Data'!I:I)</f>
        <v>7349654.8350199601</v>
      </c>
      <c r="N13" s="72">
        <f>SUMIF('Monthly Data'!$B:$B,K13,'Monthly Data'!J:J)</f>
        <v>139776968.26511866</v>
      </c>
      <c r="O13" s="74"/>
      <c r="P13" s="72">
        <f ca="1">SUMIF('GS&lt;50 Normalized'!$C:$C,K13,'GS&lt;50 Normalized'!$Q:$Q)</f>
        <v>143180136.80643213</v>
      </c>
      <c r="Q13" s="74">
        <f t="shared" si="2"/>
        <v>7349654.8350199601</v>
      </c>
      <c r="R13" s="74">
        <f t="shared" ca="1" si="3"/>
        <v>135830481.97141218</v>
      </c>
      <c r="T13" s="73">
        <f t="shared" si="14"/>
        <v>2017</v>
      </c>
      <c r="U13" s="72">
        <f>SUMIF('Monthly Data'!$B:$B,T13,'Monthly Data'!L:L)</f>
        <v>352367386.90814096</v>
      </c>
      <c r="V13" s="72">
        <f>SUMIF('Monthly Data'!$B:$B,T13,'Monthly Data'!M:M)</f>
        <v>20610231.978452142</v>
      </c>
      <c r="W13" s="72">
        <f>SUMIF('Monthly Data'!$B:$B,T13,'Monthly Data'!N:N)</f>
        <v>372977618.88659316</v>
      </c>
      <c r="X13" s="74"/>
      <c r="Y13" s="72">
        <f ca="1">SUMIF('GS&gt;50 Normalized'!$C:$C,T13,'GS&gt;50 Normalized'!$O:$O)</f>
        <v>373768970.66163915</v>
      </c>
      <c r="Z13" s="74">
        <f t="shared" si="4"/>
        <v>20610231.978452142</v>
      </c>
      <c r="AA13" s="74">
        <f t="shared" ca="1" si="5"/>
        <v>353158738.68318701</v>
      </c>
      <c r="AC13" s="73">
        <f t="shared" si="6"/>
        <v>2017</v>
      </c>
      <c r="AD13" s="74">
        <f>SUMIF('Monthly Data'!$B:$B,T13,'Monthly Data'!S:S)</f>
        <v>7471832.7229601499</v>
      </c>
      <c r="AE13" s="74">
        <f>SUMIF('Monthly Data'!$B:$B,T13,'Monthly Data'!T:T)</f>
        <v>76288.657239999986</v>
      </c>
      <c r="AF13" s="74">
        <f t="shared" si="15"/>
        <v>7548121.3802001495</v>
      </c>
      <c r="AG13" s="74">
        <f>'Customer Count'!O12</f>
        <v>9785.75</v>
      </c>
      <c r="AH13" s="86">
        <f t="shared" si="16"/>
        <v>771.33805586696462</v>
      </c>
      <c r="AI13" s="74">
        <f t="shared" si="7"/>
        <v>7548121.3802001495</v>
      </c>
      <c r="AJ13" s="74">
        <f t="shared" si="8"/>
        <v>76288.657239999986</v>
      </c>
      <c r="AK13" s="74">
        <f t="shared" si="17"/>
        <v>7471832.7229601499</v>
      </c>
      <c r="AM13" s="71">
        <f t="shared" si="22"/>
        <v>2017</v>
      </c>
      <c r="AN13" s="74">
        <f>SUMIF('Monthly Data'!$B:$B,T13,'Monthly Data'!Z:Z)</f>
        <v>412947.67552182189</v>
      </c>
      <c r="AO13" s="74">
        <f>SUMIF('Monthly Data'!$B:$B,T13,'Monthly Data'!AA:AA)</f>
        <v>0</v>
      </c>
      <c r="AP13" s="74">
        <f t="shared" si="18"/>
        <v>412947.67552182189</v>
      </c>
      <c r="AQ13" s="74">
        <f>'Customer Count'!S12</f>
        <v>383.5</v>
      </c>
      <c r="AR13" s="74">
        <f t="shared" si="19"/>
        <v>1076.7866376057937</v>
      </c>
      <c r="AS13" s="74">
        <f>AR13*AQ13</f>
        <v>412947.67552182189</v>
      </c>
      <c r="AT13" s="74">
        <f t="shared" si="20"/>
        <v>0</v>
      </c>
      <c r="AU13" s="74">
        <f t="shared" si="21"/>
        <v>412947.67552182189</v>
      </c>
      <c r="AW13" s="73">
        <f t="shared" si="23"/>
        <v>2017</v>
      </c>
      <c r="AX13" s="74">
        <f>SUMIF('Monthly Data'!$B:$B,T13,'Monthly Data'!AG:AG)</f>
        <v>1179514.8156682041</v>
      </c>
      <c r="AY13" s="74">
        <f>'Customer Count'!W12</f>
        <v>302.5</v>
      </c>
      <c r="AZ13" s="86">
        <f t="shared" si="10"/>
        <v>3899.2225311345592</v>
      </c>
      <c r="BA13" s="74">
        <f>AZ13*AY13</f>
        <v>1179514.8156682041</v>
      </c>
      <c r="BC13" s="85"/>
    </row>
    <row r="14" spans="2:55" x14ac:dyDescent="0.2">
      <c r="B14" s="73">
        <f t="shared" si="12"/>
        <v>2018</v>
      </c>
      <c r="C14" s="72">
        <f>SUMIF('Monthly Data'!$B:$B,B14,'Monthly Data'!D:D)</f>
        <v>375861349.42745566</v>
      </c>
      <c r="D14" s="72">
        <f>SUMIF('Monthly Data'!$B:$B,B14,'Monthly Data'!E:E)</f>
        <v>21657846.867417812</v>
      </c>
      <c r="E14" s="72">
        <f>SUMIF('Monthly Data'!$B:$B,B14,'Monthly Data'!F:F)</f>
        <v>397519196.29487348</v>
      </c>
      <c r="F14" s="75"/>
      <c r="G14" s="72">
        <f ca="1">SUMIF('Res Normalized'!$C:$C,B14,'Res Normalized'!$Q:$Q)</f>
        <v>381180151.66300154</v>
      </c>
      <c r="H14" s="74">
        <f>CDM!C90</f>
        <v>21657846.867417812</v>
      </c>
      <c r="I14" s="74">
        <f t="shared" ca="1" si="1"/>
        <v>359522304.79558372</v>
      </c>
      <c r="K14" s="73">
        <f t="shared" si="13"/>
        <v>2018</v>
      </c>
      <c r="L14" s="72">
        <f>SUMIF('Monthly Data'!$B:$B,K14,'Monthly Data'!H:H)</f>
        <v>138106021.99227589</v>
      </c>
      <c r="M14" s="72">
        <f>SUMIF('Monthly Data'!$B:$B,K14,'Monthly Data'!I:I)</f>
        <v>8569532.4897015747</v>
      </c>
      <c r="N14" s="72">
        <f>SUMIF('Monthly Data'!$B:$B,K14,'Monthly Data'!J:J)</f>
        <v>146675554.48197749</v>
      </c>
      <c r="O14" s="75"/>
      <c r="P14" s="72">
        <f ca="1">SUMIF('GS&lt;50 Normalized'!$C:$C,K14,'GS&lt;50 Normalized'!$Q:$Q)</f>
        <v>142533846.0451538</v>
      </c>
      <c r="Q14" s="74">
        <f>CDM!D90</f>
        <v>8569532.4897015747</v>
      </c>
      <c r="R14" s="74">
        <f t="shared" ca="1" si="3"/>
        <v>133964313.55545223</v>
      </c>
      <c r="T14" s="73">
        <f t="shared" si="14"/>
        <v>2018</v>
      </c>
      <c r="U14" s="72">
        <f>SUMIF('Monthly Data'!$B:$B,T14,'Monthly Data'!L:L)</f>
        <v>360554579.57290572</v>
      </c>
      <c r="V14" s="72">
        <f>SUMIF('Monthly Data'!$B:$B,T14,'Monthly Data'!M:M)</f>
        <v>23355983.054486636</v>
      </c>
      <c r="W14" s="72">
        <f>SUMIF('Monthly Data'!$B:$B,T14,'Monthly Data'!N:N)</f>
        <v>383910562.62739223</v>
      </c>
      <c r="X14" s="75"/>
      <c r="Y14" s="72">
        <f ca="1">SUMIF('GS&gt;50 Normalized'!$C:$C,T14,'GS&gt;50 Normalized'!$O:$O)</f>
        <v>371717817.37079567</v>
      </c>
      <c r="Z14" s="74">
        <f>CDM!E90</f>
        <v>23355983.05448664</v>
      </c>
      <c r="AA14" s="74">
        <f t="shared" ca="1" si="5"/>
        <v>348361834.31630903</v>
      </c>
      <c r="AC14" s="73">
        <f t="shared" si="6"/>
        <v>2018</v>
      </c>
      <c r="AD14" s="74">
        <f>SUMIF('Monthly Data'!$B:$B,T14,'Monthly Data'!S:S)</f>
        <v>7471085.0094876662</v>
      </c>
      <c r="AE14" s="74">
        <f>SUMIF('Monthly Data'!$B:$B,T14,'Monthly Data'!T:T)</f>
        <v>76288.657239999986</v>
      </c>
      <c r="AF14" s="74">
        <f t="shared" si="15"/>
        <v>7547373.6667276658</v>
      </c>
      <c r="AG14" s="74">
        <f>'Customer Count'!O13</f>
        <v>9861.75</v>
      </c>
      <c r="AH14" s="86">
        <f t="shared" si="16"/>
        <v>765.317886452979</v>
      </c>
      <c r="AI14" s="74">
        <f t="shared" si="7"/>
        <v>7547373.6667276658</v>
      </c>
      <c r="AJ14" s="74">
        <f>CDM!H90</f>
        <v>76288.65724</v>
      </c>
      <c r="AK14" s="74">
        <f t="shared" si="17"/>
        <v>7471085.0094876662</v>
      </c>
      <c r="AM14" s="71">
        <f t="shared" si="22"/>
        <v>2018</v>
      </c>
      <c r="AN14" s="74">
        <f>SUMIF('Monthly Data'!$B:$B,T14,'Monthly Data'!Z:Z)</f>
        <v>403671.29981024703</v>
      </c>
      <c r="AO14" s="74">
        <f>SUMIF('Monthly Data'!$B:$B,T14,'Monthly Data'!AA:AA)</f>
        <v>0</v>
      </c>
      <c r="AP14" s="74">
        <f t="shared" si="18"/>
        <v>403671.29981024703</v>
      </c>
      <c r="AQ14" s="74">
        <f>'Customer Count'!S13</f>
        <v>380.75</v>
      </c>
      <c r="AR14" s="74">
        <f t="shared" si="19"/>
        <v>1060.2003934609245</v>
      </c>
      <c r="AS14" s="74">
        <f>AR14*AQ14</f>
        <v>403671.29981024697</v>
      </c>
      <c r="AT14" s="74">
        <f>CDM!G90</f>
        <v>0</v>
      </c>
      <c r="AU14" s="74">
        <f t="shared" si="21"/>
        <v>403671.29981024697</v>
      </c>
      <c r="AW14" s="73">
        <f t="shared" si="23"/>
        <v>2018</v>
      </c>
      <c r="AX14" s="74">
        <f>SUMIF('Monthly Data'!$B:$B,T14,'Monthly Data'!AG:AG)</f>
        <v>1134622.2146923307</v>
      </c>
      <c r="AY14" s="74">
        <f>'Customer Count'!W13</f>
        <v>292</v>
      </c>
      <c r="AZ14" s="86">
        <f t="shared" si="10"/>
        <v>3885.6925160696255</v>
      </c>
      <c r="BA14" s="74">
        <f>AZ14*AY14</f>
        <v>1134622.2146923307</v>
      </c>
      <c r="BC14" s="85"/>
    </row>
    <row r="15" spans="2:55" x14ac:dyDescent="0.2">
      <c r="B15" s="71">
        <f t="shared" si="12"/>
        <v>2019</v>
      </c>
      <c r="C15" s="72">
        <f>SUMIF('Monthly Data'!$B:$B,B15,'Monthly Data'!D:D)</f>
        <v>375135884.99000001</v>
      </c>
      <c r="D15" s="72">
        <f>SUMIF('Monthly Data'!$B:$B,B15,'Monthly Data'!E:E)</f>
        <v>22345440.229001671</v>
      </c>
      <c r="E15" s="72">
        <f>SUMIF('Monthly Data'!$B:$B,B15,'Monthly Data'!F:F)</f>
        <v>397481325.21900165</v>
      </c>
      <c r="F15" s="72"/>
      <c r="G15" s="72">
        <f ca="1">SUMIF('Res Normalized'!$C:$C,B15,'Res Normalized'!$Q:$Q)</f>
        <v>388350940.5547294</v>
      </c>
      <c r="H15" s="72">
        <f t="shared" ref="H15" si="24">D15</f>
        <v>22345440.229001671</v>
      </c>
      <c r="I15" s="72">
        <f t="shared" ref="I15" ca="1" si="25">G15-H15</f>
        <v>366005500.3257277</v>
      </c>
      <c r="K15" s="73">
        <f t="shared" si="13"/>
        <v>2019</v>
      </c>
      <c r="L15" s="72">
        <f>SUMIF('Monthly Data'!$B:$B,K15,'Monthly Data'!H:H)</f>
        <v>135948289.22999999</v>
      </c>
      <c r="M15" s="72">
        <f>SUMIF('Monthly Data'!$B:$B,K15,'Monthly Data'!I:I)</f>
        <v>9486755.7144621741</v>
      </c>
      <c r="N15" s="72">
        <f>SUMIF('Monthly Data'!$B:$B,K15,'Monthly Data'!J:J)</f>
        <v>145435044.94446218</v>
      </c>
      <c r="O15" s="74"/>
      <c r="P15" s="72">
        <f ca="1">SUMIF('GS&lt;50 Normalized'!$C:$C,K15,'GS&lt;50 Normalized'!$Q:$Q)</f>
        <v>144520623.29968926</v>
      </c>
      <c r="Q15" s="74">
        <f t="shared" ref="Q15" si="26">M15</f>
        <v>9486755.7144621741</v>
      </c>
      <c r="R15" s="74">
        <f t="shared" ref="R15" ca="1" si="27">P15-Q15</f>
        <v>135033867.5852271</v>
      </c>
      <c r="T15" s="73">
        <f t="shared" si="14"/>
        <v>2019</v>
      </c>
      <c r="U15" s="72">
        <f>SUMIF('Monthly Data'!$B:$B,T15,'Monthly Data'!L:L)</f>
        <v>347530976.20000005</v>
      </c>
      <c r="V15" s="72">
        <f>SUMIF('Monthly Data'!$B:$B,T15,'Monthly Data'!M:M)</f>
        <v>24882258.494094592</v>
      </c>
      <c r="W15" s="72">
        <f>SUMIF('Monthly Data'!$B:$B,T15,'Monthly Data'!N:N)</f>
        <v>372413234.69409454</v>
      </c>
      <c r="X15" s="74"/>
      <c r="Y15" s="72">
        <f ca="1">SUMIF('GS&gt;50 Normalized'!$C:$C,T15,'GS&gt;50 Normalized'!$O:$O)</f>
        <v>369666664.07995218</v>
      </c>
      <c r="Z15" s="74">
        <f t="shared" ref="Z15" si="28">V15</f>
        <v>24882258.494094592</v>
      </c>
      <c r="AA15" s="74">
        <f t="shared" ref="AA15" ca="1" si="29">Y15-Z15</f>
        <v>344784405.58585757</v>
      </c>
      <c r="AC15" s="73">
        <f t="shared" ref="AC15" si="30">B15</f>
        <v>2019</v>
      </c>
      <c r="AD15" s="74">
        <f>SUMIF('Monthly Data'!$B:$B,T15,'Monthly Data'!S:S)</f>
        <v>7481251.9100000011</v>
      </c>
      <c r="AE15" s="74">
        <f>SUMIF('Monthly Data'!$B:$B,T15,'Monthly Data'!T:T)</f>
        <v>76288.657239999986</v>
      </c>
      <c r="AF15" s="74">
        <f t="shared" ref="AF15" si="31">AD15+AE15</f>
        <v>7557540.5672400007</v>
      </c>
      <c r="AG15" s="74">
        <f>'Customer Count'!O14</f>
        <v>9916.75</v>
      </c>
      <c r="AH15" s="86">
        <f t="shared" ref="AH15" si="32">AF15/AG15</f>
        <v>762.09852696094993</v>
      </c>
      <c r="AI15" s="74">
        <f t="shared" ref="AI15" si="33">AH15*AG15</f>
        <v>7557540.5672399998</v>
      </c>
      <c r="AJ15" s="74">
        <f t="shared" ref="AJ15" si="34">AE15</f>
        <v>76288.657239999986</v>
      </c>
      <c r="AK15" s="74">
        <f t="shared" ref="AK15" si="35">AI15-AJ15</f>
        <v>7481251.9100000001</v>
      </c>
      <c r="AM15" s="71">
        <f t="shared" si="22"/>
        <v>2019</v>
      </c>
      <c r="AN15" s="74">
        <f>SUMIF('Monthly Data'!$B:$B,T15,'Monthly Data'!Z:Z)</f>
        <v>372541.78</v>
      </c>
      <c r="AO15" s="74">
        <f>SUMIF('Monthly Data'!$B:$B,T15,'Monthly Data'!AA:AA)</f>
        <v>0</v>
      </c>
      <c r="AP15" s="74">
        <f t="shared" ref="AP15" si="36">AN15+AO15</f>
        <v>372541.78</v>
      </c>
      <c r="AQ15" s="74">
        <f>'Customer Count'!S14</f>
        <v>366.25</v>
      </c>
      <c r="AR15" s="74">
        <f t="shared" ref="AR15" si="37">AP15/AQ15</f>
        <v>1017.1789215017066</v>
      </c>
      <c r="AS15" s="74">
        <f>AR15*AQ15</f>
        <v>372541.78</v>
      </c>
      <c r="AT15" s="74">
        <f t="shared" ref="AT15" si="38">AO15</f>
        <v>0</v>
      </c>
      <c r="AU15" s="74">
        <f t="shared" ref="AU15" si="39">AS15-AT15</f>
        <v>372541.78</v>
      </c>
      <c r="AW15" s="73">
        <f t="shared" si="23"/>
        <v>2019</v>
      </c>
      <c r="AX15" s="74">
        <f>SUMIF('Monthly Data'!$B:$B,T15,'Monthly Data'!AG:AG)</f>
        <v>1133887</v>
      </c>
      <c r="AY15" s="74">
        <f>'Customer Count'!W14</f>
        <v>293.5</v>
      </c>
      <c r="AZ15" s="86">
        <f>AX15/AY15</f>
        <v>3863.3287904599661</v>
      </c>
      <c r="BA15" s="74">
        <f>AZ15*AY15</f>
        <v>1133887</v>
      </c>
    </row>
    <row r="16" spans="2:55" x14ac:dyDescent="0.2">
      <c r="B16" s="76">
        <f t="shared" si="12"/>
        <v>2020</v>
      </c>
      <c r="C16" s="71"/>
      <c r="D16" s="71"/>
      <c r="E16" s="71"/>
      <c r="F16" s="71"/>
      <c r="G16" s="75">
        <f ca="1">SUMIF('Res Normalized'!$C:$C,B16,'Res Normalized'!$Q:$Q)</f>
        <v>387986599.11704665</v>
      </c>
      <c r="H16" s="75">
        <f>CDM!C92</f>
        <v>20426092.658217028</v>
      </c>
      <c r="I16" s="75">
        <f ca="1">G16-H16</f>
        <v>367560506.45882964</v>
      </c>
      <c r="K16" s="76">
        <f t="shared" si="13"/>
        <v>2020</v>
      </c>
      <c r="L16" s="71"/>
      <c r="M16" s="71"/>
      <c r="N16" s="71"/>
      <c r="O16" s="71"/>
      <c r="P16" s="75">
        <f ca="1">SUMIF('GS&lt;50 Normalized'!$C:$C,K16,'GS&lt;50 Normalized'!$Q:$Q)</f>
        <v>145128816.69217986</v>
      </c>
      <c r="Q16" s="75">
        <f>CDM!D92</f>
        <v>7807286.1751601603</v>
      </c>
      <c r="R16" s="75">
        <f ca="1">P16-Q16</f>
        <v>137321530.51701969</v>
      </c>
      <c r="T16" s="76">
        <f t="shared" si="14"/>
        <v>2020</v>
      </c>
      <c r="U16" s="71"/>
      <c r="V16" s="71"/>
      <c r="W16" s="71"/>
      <c r="X16" s="71"/>
      <c r="Y16" s="75">
        <f ca="1">SUMIF('GS&gt;50 Normalized'!$C:$C,T16,'GS&gt;50 Normalized'!$O:$O)</f>
        <v>368044507.61385489</v>
      </c>
      <c r="Z16" s="75">
        <f>CDM!E92</f>
        <v>21453398.774555117</v>
      </c>
      <c r="AA16" s="75">
        <f ca="1">Y16-Z16</f>
        <v>346591108.8392998</v>
      </c>
      <c r="AC16" s="76">
        <f t="shared" si="6"/>
        <v>2020</v>
      </c>
      <c r="AD16" s="71"/>
      <c r="AE16" s="71"/>
      <c r="AF16" s="71"/>
      <c r="AG16" s="75">
        <f>'Customer Count'!O15</f>
        <v>9958.055711900608</v>
      </c>
      <c r="AH16" s="75">
        <f>TREND(AH$10:AH$15,AC$10:AC$15,AC16)</f>
        <v>755.34788198522619</v>
      </c>
      <c r="AI16" s="75">
        <f t="shared" si="7"/>
        <v>7521796.2906750077</v>
      </c>
      <c r="AJ16" s="75">
        <f>CDM!H92</f>
        <v>73344.166960000002</v>
      </c>
      <c r="AK16" s="75">
        <f t="shared" si="17"/>
        <v>7448452.1237150077</v>
      </c>
      <c r="AM16" s="76">
        <f t="shared" si="22"/>
        <v>2020</v>
      </c>
      <c r="AN16" s="75"/>
      <c r="AO16" s="75"/>
      <c r="AP16" s="75"/>
      <c r="AQ16" s="75">
        <f>'Customer Count'!S15</f>
        <v>359.92063615793285</v>
      </c>
      <c r="AR16" s="75">
        <f t="shared" ref="AR16" si="40">AR15</f>
        <v>1017.1789215017066</v>
      </c>
      <c r="AS16" s="75">
        <f t="shared" ref="AS16" si="41">AR16*AQ16</f>
        <v>366103.68451333424</v>
      </c>
      <c r="AT16" s="75">
        <f>CDM!G92</f>
        <v>0</v>
      </c>
      <c r="AU16" s="75">
        <f t="shared" si="21"/>
        <v>366103.68451333424</v>
      </c>
      <c r="AW16" s="76">
        <f t="shared" si="23"/>
        <v>2020</v>
      </c>
      <c r="AX16" s="71"/>
      <c r="AY16" s="75">
        <f>'Customer Count'!W15</f>
        <v>289.38581958804872</v>
      </c>
      <c r="AZ16" s="75">
        <f>TREND($AZ$11:$AZ$15,$AW$11:$AW$15,AW16)</f>
        <v>3834.7579041305507</v>
      </c>
      <c r="BA16" s="75">
        <f>AZ16*AY16</f>
        <v>1109724.5590085674</v>
      </c>
    </row>
    <row r="17" spans="29:53" x14ac:dyDescent="0.2">
      <c r="AC17" s="76"/>
      <c r="AD17" s="71"/>
      <c r="AE17" s="71"/>
      <c r="AF17" s="71"/>
      <c r="AG17" s="75"/>
      <c r="AH17" s="75"/>
      <c r="AI17" s="75"/>
      <c r="AJ17" s="75"/>
      <c r="AK17" s="75"/>
      <c r="AM17" s="71"/>
      <c r="AN17" s="71"/>
      <c r="AO17" s="71"/>
      <c r="AP17" s="71"/>
      <c r="AQ17" s="75"/>
      <c r="AR17" s="75"/>
      <c r="AS17" s="75"/>
      <c r="AT17" s="75"/>
      <c r="AU17" s="75"/>
      <c r="AW17" s="75"/>
      <c r="AX17" s="71"/>
      <c r="AY17" s="75"/>
      <c r="AZ17" s="75"/>
      <c r="BA17" s="75"/>
    </row>
    <row r="18" spans="29:53" x14ac:dyDescent="0.2">
      <c r="AT18" s="67"/>
      <c r="AU18" s="68"/>
    </row>
    <row r="44" spans="2:27" x14ac:dyDescent="0.2">
      <c r="B44" s="138"/>
      <c r="C44" s="138"/>
      <c r="D44" s="138"/>
      <c r="E44" s="138"/>
      <c r="F44" s="138"/>
      <c r="G44" s="138"/>
      <c r="H44" s="138"/>
      <c r="I44" s="138"/>
      <c r="J44" s="44"/>
      <c r="K44" s="138"/>
      <c r="L44" s="138"/>
      <c r="M44" s="138"/>
      <c r="N44" s="138"/>
      <c r="O44" s="138"/>
      <c r="P44" s="138"/>
      <c r="Q44" s="138"/>
      <c r="R44" s="138"/>
      <c r="S44" s="44"/>
      <c r="T44" s="138"/>
      <c r="U44" s="138"/>
      <c r="V44" s="138"/>
      <c r="W44" s="138"/>
      <c r="X44" s="138"/>
      <c r="Y44" s="138"/>
      <c r="Z44" s="138"/>
      <c r="AA44" s="138"/>
    </row>
    <row r="45" spans="2:27" x14ac:dyDescent="0.2">
      <c r="B45" s="139"/>
      <c r="C45" s="139"/>
      <c r="D45" s="139"/>
      <c r="E45" s="139"/>
      <c r="F45" s="139"/>
      <c r="G45" s="140"/>
      <c r="H45" s="139"/>
      <c r="I45" s="140"/>
      <c r="J45" s="44"/>
      <c r="K45" s="139"/>
      <c r="L45" s="139"/>
      <c r="M45" s="139"/>
      <c r="N45" s="139"/>
      <c r="O45" s="139"/>
      <c r="P45" s="140"/>
      <c r="Q45" s="139"/>
      <c r="R45" s="140"/>
      <c r="S45" s="44"/>
      <c r="T45" s="139"/>
      <c r="U45" s="139"/>
      <c r="V45" s="139"/>
      <c r="W45" s="139"/>
      <c r="X45" s="139"/>
      <c r="Y45" s="140"/>
      <c r="Z45" s="139"/>
      <c r="AA45" s="140"/>
    </row>
    <row r="46" spans="2:27" x14ac:dyDescent="0.2">
      <c r="B46" s="141"/>
      <c r="C46" s="141"/>
      <c r="D46" s="141"/>
      <c r="E46" s="141"/>
      <c r="F46" s="141"/>
      <c r="G46" s="142"/>
      <c r="H46" s="142"/>
      <c r="I46" s="142"/>
      <c r="J46" s="44"/>
      <c r="K46" s="141"/>
      <c r="L46" s="141"/>
      <c r="M46" s="141"/>
      <c r="N46" s="141"/>
      <c r="O46" s="141"/>
      <c r="P46" s="142"/>
      <c r="Q46" s="142"/>
      <c r="R46" s="142"/>
      <c r="S46" s="44"/>
      <c r="T46" s="141"/>
      <c r="U46" s="141"/>
      <c r="V46" s="141"/>
      <c r="W46" s="141"/>
      <c r="X46" s="141"/>
      <c r="Y46" s="142"/>
      <c r="Z46" s="142"/>
      <c r="AA46" s="142"/>
    </row>
    <row r="47" spans="2:27" x14ac:dyDescent="0.2">
      <c r="B47" s="143"/>
      <c r="C47" s="144"/>
      <c r="D47" s="144"/>
      <c r="E47" s="144"/>
      <c r="F47" s="144"/>
      <c r="G47" s="144"/>
      <c r="H47" s="144"/>
      <c r="I47" s="144"/>
      <c r="J47" s="44"/>
      <c r="K47" s="143"/>
      <c r="L47" s="144"/>
      <c r="M47" s="144"/>
      <c r="N47" s="144"/>
      <c r="O47" s="144"/>
      <c r="P47" s="144"/>
      <c r="Q47" s="144"/>
      <c r="R47" s="144"/>
      <c r="S47" s="44"/>
      <c r="T47" s="143"/>
      <c r="U47" s="144"/>
      <c r="V47" s="144"/>
      <c r="W47" s="144"/>
      <c r="X47" s="144"/>
      <c r="Y47" s="144"/>
      <c r="Z47" s="144"/>
      <c r="AA47" s="144"/>
    </row>
    <row r="48" spans="2:27" x14ac:dyDescent="0.2">
      <c r="B48" s="143"/>
      <c r="C48" s="144"/>
      <c r="D48" s="144"/>
      <c r="E48" s="144"/>
      <c r="F48" s="144"/>
      <c r="G48" s="144"/>
      <c r="H48" s="144"/>
      <c r="I48" s="144"/>
      <c r="J48" s="44"/>
      <c r="K48" s="143"/>
      <c r="L48" s="144"/>
      <c r="M48" s="144"/>
      <c r="N48" s="144"/>
      <c r="O48" s="144"/>
      <c r="P48" s="144"/>
      <c r="Q48" s="144"/>
      <c r="R48" s="144"/>
      <c r="S48" s="44"/>
      <c r="T48" s="143"/>
      <c r="U48" s="144"/>
      <c r="V48" s="144"/>
      <c r="W48" s="144"/>
      <c r="X48" s="144"/>
      <c r="Y48" s="144"/>
      <c r="Z48" s="144"/>
      <c r="AA48" s="144"/>
    </row>
    <row r="49" spans="2:27" x14ac:dyDescent="0.2">
      <c r="B49" s="143"/>
      <c r="C49" s="144"/>
      <c r="D49" s="144"/>
      <c r="E49" s="144"/>
      <c r="F49" s="144"/>
      <c r="G49" s="144"/>
      <c r="H49" s="144"/>
      <c r="I49" s="144"/>
      <c r="J49" s="44"/>
      <c r="K49" s="143"/>
      <c r="L49" s="144"/>
      <c r="M49" s="144"/>
      <c r="N49" s="144"/>
      <c r="O49" s="144"/>
      <c r="P49" s="144"/>
      <c r="Q49" s="144"/>
      <c r="R49" s="144"/>
      <c r="S49" s="44"/>
      <c r="T49" s="143"/>
      <c r="U49" s="144"/>
      <c r="V49" s="144"/>
      <c r="W49" s="144"/>
      <c r="X49" s="144"/>
      <c r="Y49" s="144"/>
      <c r="Z49" s="144"/>
      <c r="AA49" s="144"/>
    </row>
    <row r="50" spans="2:27" x14ac:dyDescent="0.2">
      <c r="B50" s="143"/>
      <c r="C50" s="144"/>
      <c r="D50" s="144"/>
      <c r="E50" s="144"/>
      <c r="F50" s="144"/>
      <c r="G50" s="144"/>
      <c r="H50" s="144"/>
      <c r="I50" s="144"/>
      <c r="J50" s="44"/>
      <c r="K50" s="143"/>
      <c r="L50" s="144"/>
      <c r="M50" s="144"/>
      <c r="N50" s="144"/>
      <c r="O50" s="144"/>
      <c r="P50" s="144"/>
      <c r="Q50" s="144"/>
      <c r="R50" s="144"/>
      <c r="S50" s="44"/>
      <c r="T50" s="143"/>
      <c r="U50" s="144"/>
      <c r="V50" s="144"/>
      <c r="W50" s="144"/>
      <c r="X50" s="144"/>
      <c r="Y50" s="144"/>
      <c r="Z50" s="144"/>
      <c r="AA50" s="144"/>
    </row>
    <row r="51" spans="2:27" x14ac:dyDescent="0.2">
      <c r="B51" s="143"/>
      <c r="C51" s="144"/>
      <c r="D51" s="144"/>
      <c r="E51" s="144"/>
      <c r="F51" s="144"/>
      <c r="G51" s="144"/>
      <c r="H51" s="144"/>
      <c r="I51" s="144"/>
      <c r="J51" s="44"/>
      <c r="K51" s="143"/>
      <c r="L51" s="144"/>
      <c r="M51" s="144"/>
      <c r="N51" s="144"/>
      <c r="O51" s="144"/>
      <c r="P51" s="144"/>
      <c r="Q51" s="144"/>
      <c r="R51" s="144"/>
      <c r="S51" s="44"/>
      <c r="T51" s="143"/>
      <c r="U51" s="144"/>
      <c r="V51" s="144"/>
      <c r="W51" s="144"/>
      <c r="X51" s="144"/>
      <c r="Y51" s="144"/>
      <c r="Z51" s="144"/>
      <c r="AA51" s="144"/>
    </row>
    <row r="52" spans="2:27" x14ac:dyDescent="0.2">
      <c r="B52" s="143"/>
      <c r="C52" s="144"/>
      <c r="D52" s="144"/>
      <c r="E52" s="144"/>
      <c r="F52" s="144"/>
      <c r="G52" s="144"/>
      <c r="H52" s="144"/>
      <c r="I52" s="144"/>
      <c r="J52" s="44"/>
      <c r="K52" s="143"/>
      <c r="L52" s="144"/>
      <c r="M52" s="144"/>
      <c r="N52" s="144"/>
      <c r="O52" s="144"/>
      <c r="P52" s="144"/>
      <c r="Q52" s="144"/>
      <c r="R52" s="144"/>
      <c r="S52" s="44"/>
      <c r="T52" s="143"/>
      <c r="U52" s="144"/>
      <c r="V52" s="144"/>
      <c r="W52" s="144"/>
      <c r="X52" s="144"/>
      <c r="Y52" s="144"/>
      <c r="Z52" s="144"/>
      <c r="AA52" s="144"/>
    </row>
    <row r="53" spans="2:27" x14ac:dyDescent="0.2">
      <c r="B53" s="143"/>
      <c r="C53" s="144"/>
      <c r="D53" s="144"/>
      <c r="E53" s="144"/>
      <c r="F53" s="144"/>
      <c r="G53" s="144"/>
      <c r="H53" s="144"/>
      <c r="I53" s="144"/>
      <c r="J53" s="44"/>
      <c r="K53" s="143"/>
      <c r="L53" s="144"/>
      <c r="M53" s="144"/>
      <c r="N53" s="144"/>
      <c r="O53" s="144"/>
      <c r="P53" s="144"/>
      <c r="Q53" s="144"/>
      <c r="R53" s="144"/>
      <c r="S53" s="44"/>
      <c r="T53" s="143"/>
      <c r="U53" s="144"/>
      <c r="V53" s="144"/>
      <c r="W53" s="144"/>
      <c r="X53" s="144"/>
      <c r="Y53" s="144"/>
      <c r="Z53" s="144"/>
      <c r="AA53" s="144"/>
    </row>
    <row r="54" spans="2:27" x14ac:dyDescent="0.2">
      <c r="B54" s="143"/>
      <c r="C54" s="144"/>
      <c r="D54" s="144"/>
      <c r="E54" s="144"/>
      <c r="F54" s="144"/>
      <c r="G54" s="144"/>
      <c r="H54" s="144"/>
      <c r="I54" s="144"/>
      <c r="J54" s="44"/>
      <c r="K54" s="143"/>
      <c r="L54" s="144"/>
      <c r="M54" s="144"/>
      <c r="N54" s="144"/>
      <c r="O54" s="144"/>
      <c r="P54" s="144"/>
      <c r="Q54" s="144"/>
      <c r="R54" s="144"/>
      <c r="S54" s="44"/>
      <c r="T54" s="143"/>
      <c r="U54" s="144"/>
      <c r="V54" s="144"/>
      <c r="W54" s="144"/>
      <c r="X54" s="144"/>
      <c r="Y54" s="144"/>
      <c r="Z54" s="144"/>
      <c r="AA54" s="144"/>
    </row>
    <row r="55" spans="2:27" x14ac:dyDescent="0.2">
      <c r="B55" s="145"/>
      <c r="C55" s="144"/>
      <c r="D55" s="144"/>
      <c r="E55" s="144"/>
      <c r="F55" s="87"/>
      <c r="G55" s="144"/>
      <c r="H55" s="87"/>
      <c r="I55" s="87"/>
      <c r="J55" s="44"/>
      <c r="K55" s="145"/>
      <c r="L55" s="144"/>
      <c r="M55" s="144"/>
      <c r="N55" s="144"/>
      <c r="O55" s="87"/>
      <c r="P55" s="144"/>
      <c r="Q55" s="87"/>
      <c r="R55" s="87"/>
      <c r="S55" s="44"/>
      <c r="T55" s="145"/>
      <c r="U55" s="144"/>
      <c r="V55" s="144"/>
      <c r="W55" s="144"/>
      <c r="X55" s="87"/>
      <c r="Y55" s="144"/>
      <c r="Z55" s="87"/>
      <c r="AA55" s="87"/>
    </row>
    <row r="56" spans="2:27" x14ac:dyDescent="0.2">
      <c r="B56" s="145"/>
      <c r="C56" s="144"/>
      <c r="D56" s="144"/>
      <c r="E56" s="144"/>
      <c r="F56" s="146"/>
      <c r="G56" s="144"/>
      <c r="H56" s="87"/>
      <c r="I56" s="87"/>
      <c r="J56" s="44"/>
      <c r="K56" s="145"/>
      <c r="L56" s="144"/>
      <c r="M56" s="144"/>
      <c r="N56" s="144"/>
      <c r="O56" s="146"/>
      <c r="P56" s="144"/>
      <c r="Q56" s="87"/>
      <c r="R56" s="87"/>
      <c r="S56" s="44"/>
      <c r="T56" s="145"/>
      <c r="U56" s="144"/>
      <c r="V56" s="144"/>
      <c r="W56" s="144"/>
      <c r="X56" s="146"/>
      <c r="Y56" s="144"/>
      <c r="Z56" s="87"/>
      <c r="AA56" s="87"/>
    </row>
    <row r="57" spans="2:27" x14ac:dyDescent="0.2">
      <c r="B57" s="147"/>
      <c r="C57" s="147"/>
      <c r="D57" s="147"/>
      <c r="E57" s="146"/>
      <c r="F57" s="146"/>
      <c r="G57" s="146"/>
      <c r="H57" s="146"/>
      <c r="I57" s="146"/>
      <c r="J57" s="44"/>
      <c r="K57" s="147"/>
      <c r="L57" s="147"/>
      <c r="M57" s="147"/>
      <c r="N57" s="146"/>
      <c r="O57" s="146"/>
      <c r="P57" s="146"/>
      <c r="Q57" s="146"/>
      <c r="R57" s="146"/>
      <c r="S57" s="44"/>
      <c r="T57" s="147"/>
      <c r="U57" s="147"/>
      <c r="V57" s="147"/>
      <c r="W57" s="146"/>
      <c r="X57" s="146"/>
      <c r="Y57" s="146"/>
      <c r="Z57" s="146"/>
      <c r="AA57" s="146"/>
    </row>
    <row r="58" spans="2:27" x14ac:dyDescent="0.2">
      <c r="B58" s="147"/>
      <c r="C58" s="143"/>
      <c r="D58" s="143"/>
      <c r="E58" s="143"/>
      <c r="F58" s="143"/>
      <c r="G58" s="146"/>
      <c r="H58" s="146"/>
      <c r="I58" s="146"/>
      <c r="J58" s="44"/>
      <c r="K58" s="147"/>
      <c r="L58" s="143"/>
      <c r="M58" s="143"/>
      <c r="N58" s="143"/>
      <c r="O58" s="143"/>
      <c r="P58" s="146"/>
      <c r="Q58" s="146"/>
      <c r="R58" s="146"/>
      <c r="S58" s="44"/>
      <c r="T58" s="147"/>
      <c r="U58" s="143"/>
      <c r="V58" s="143"/>
      <c r="W58" s="143"/>
      <c r="X58" s="143"/>
      <c r="Y58" s="146"/>
      <c r="Z58" s="146"/>
      <c r="AA58" s="146"/>
    </row>
    <row r="59" spans="2:27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</sheetData>
  <mergeCells count="6">
    <mergeCell ref="AM2:AU2"/>
    <mergeCell ref="AW2:BA2"/>
    <mergeCell ref="B2:I2"/>
    <mergeCell ref="K2:R2"/>
    <mergeCell ref="T2:AA2"/>
    <mergeCell ref="AC2:AK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A3E1-927F-4A07-A35E-DEDE7CF38791}">
  <sheetPr codeName="Sheet19"/>
  <dimension ref="B2:X15"/>
  <sheetViews>
    <sheetView workbookViewId="0">
      <selection activeCell="X18" sqref="X18"/>
    </sheetView>
  </sheetViews>
  <sheetFormatPr defaultRowHeight="12.75" x14ac:dyDescent="0.2"/>
  <cols>
    <col min="4" max="4" width="9.6640625" bestFit="1" customWidth="1"/>
    <col min="19" max="19" width="15.1640625" customWidth="1"/>
    <col min="23" max="23" width="14.5" customWidth="1"/>
  </cols>
  <sheetData>
    <row r="2" spans="2:24" x14ac:dyDescent="0.2">
      <c r="B2" s="247" t="s">
        <v>62</v>
      </c>
      <c r="C2" s="247"/>
      <c r="D2" s="246" t="s">
        <v>127</v>
      </c>
      <c r="E2" s="37"/>
      <c r="F2" s="247" t="s">
        <v>128</v>
      </c>
      <c r="G2" s="247"/>
      <c r="H2" s="246" t="s">
        <v>127</v>
      </c>
      <c r="I2" s="37"/>
      <c r="J2" s="247" t="s">
        <v>129</v>
      </c>
      <c r="K2" s="247"/>
      <c r="L2" s="246" t="s">
        <v>127</v>
      </c>
      <c r="M2" s="37"/>
      <c r="N2" s="37" t="s">
        <v>123</v>
      </c>
      <c r="O2" s="246" t="s">
        <v>124</v>
      </c>
      <c r="P2" s="246" t="s">
        <v>127</v>
      </c>
      <c r="Q2" s="37"/>
      <c r="R2" s="84" t="s">
        <v>131</v>
      </c>
      <c r="S2" s="246" t="s">
        <v>132</v>
      </c>
      <c r="T2" s="246" t="s">
        <v>127</v>
      </c>
      <c r="U2" s="37"/>
      <c r="V2" s="84" t="s">
        <v>65</v>
      </c>
      <c r="W2" s="246" t="s">
        <v>132</v>
      </c>
      <c r="X2" s="246" t="s">
        <v>127</v>
      </c>
    </row>
    <row r="3" spans="2:24" x14ac:dyDescent="0.2">
      <c r="B3" s="77" t="s">
        <v>0</v>
      </c>
      <c r="C3" s="77" t="s">
        <v>130</v>
      </c>
      <c r="D3" s="246"/>
      <c r="E3" s="37"/>
      <c r="F3" s="77" t="s">
        <v>0</v>
      </c>
      <c r="G3" s="77" t="s">
        <v>130</v>
      </c>
      <c r="H3" s="246"/>
      <c r="I3" s="37"/>
      <c r="J3" s="77" t="s">
        <v>0</v>
      </c>
      <c r="K3" s="77" t="s">
        <v>130</v>
      </c>
      <c r="L3" s="246"/>
      <c r="M3" s="37"/>
      <c r="N3" s="77" t="s">
        <v>0</v>
      </c>
      <c r="O3" s="246"/>
      <c r="P3" s="246"/>
      <c r="Q3" s="37"/>
      <c r="R3" s="77" t="s">
        <v>0</v>
      </c>
      <c r="S3" s="246"/>
      <c r="T3" s="246"/>
      <c r="U3" s="37"/>
      <c r="V3" s="77" t="s">
        <v>0</v>
      </c>
      <c r="W3" s="246"/>
      <c r="X3" s="246"/>
    </row>
    <row r="4" spans="2:24" x14ac:dyDescent="0.2">
      <c r="B4" s="37">
        <v>2009</v>
      </c>
      <c r="C4" s="78">
        <f>AVERAGEIF('Monthly Data'!$B:$B,B4,'Monthly Data'!G:G)</f>
        <v>41926</v>
      </c>
      <c r="D4" s="79"/>
      <c r="E4" s="80"/>
      <c r="F4" s="37">
        <v>2009</v>
      </c>
      <c r="G4" s="78">
        <f>AVERAGEIF('Monthly Data'!$B:$B,B4,'Monthly Data'!K:K)</f>
        <v>3911</v>
      </c>
      <c r="H4" s="79"/>
      <c r="I4" s="80"/>
      <c r="J4" s="37">
        <v>2009</v>
      </c>
      <c r="K4" s="78">
        <f>AVERAGEIF('Monthly Data'!$B:$B,B4,'Monthly Data'!R:R)</f>
        <v>512</v>
      </c>
      <c r="L4" s="79"/>
      <c r="M4" s="80"/>
      <c r="N4" s="37">
        <v>2009</v>
      </c>
      <c r="O4" s="78">
        <f>AVERAGEIF('Monthly Data'!$B:$B,B4,'Monthly Data'!Y:Y)</f>
        <v>9513</v>
      </c>
      <c r="P4" s="79"/>
      <c r="Q4" s="80"/>
      <c r="R4" s="37">
        <v>2009</v>
      </c>
      <c r="S4" s="78">
        <f>AVERAGEIF('Monthly Data'!$B:$B,B4,'Monthly Data'!AF:AF)</f>
        <v>436</v>
      </c>
      <c r="T4" s="79"/>
      <c r="U4" s="80"/>
      <c r="V4" s="37">
        <v>2009</v>
      </c>
      <c r="W4" s="78">
        <f>AVERAGEIF('Monthly Data'!$B:$B,B4,'Monthly Data'!AH:AH)</f>
        <v>338</v>
      </c>
      <c r="X4" s="79"/>
    </row>
    <row r="5" spans="2:24" x14ac:dyDescent="0.2">
      <c r="B5" s="37">
        <f t="shared" ref="B5:B15" si="0">B4+1</f>
        <v>2010</v>
      </c>
      <c r="C5" s="78">
        <f>AVERAGEIF('Monthly Data'!B:B,B5,'Monthly Data'!G:G)</f>
        <v>42068</v>
      </c>
      <c r="D5" s="79">
        <f t="shared" ref="D5:D12" si="1">C5/C4</f>
        <v>1.0033869198110958</v>
      </c>
      <c r="E5" s="80"/>
      <c r="F5" s="37">
        <f t="shared" ref="F5:F15" si="2">F4+1</f>
        <v>2010</v>
      </c>
      <c r="G5" s="78">
        <f>AVERAGEIF('Monthly Data'!$B:$B,B5,'Monthly Data'!K:K)</f>
        <v>3920</v>
      </c>
      <c r="H5" s="79">
        <f t="shared" ref="H5:H12" si="3">G5/G4</f>
        <v>1.0023012017386859</v>
      </c>
      <c r="I5" s="80"/>
      <c r="J5" s="37">
        <f t="shared" ref="J5:J15" si="4">J4+1</f>
        <v>2010</v>
      </c>
      <c r="K5" s="78">
        <f>AVERAGEIF('Monthly Data'!$B:$B,B5,'Monthly Data'!R:R)</f>
        <v>524</v>
      </c>
      <c r="L5" s="79">
        <f t="shared" ref="L5:L12" si="5">K5/K4</f>
        <v>1.0234375</v>
      </c>
      <c r="M5" s="80"/>
      <c r="N5" s="37">
        <f t="shared" ref="N5:N15" si="6">N4+1</f>
        <v>2010</v>
      </c>
      <c r="O5" s="78">
        <f>AVERAGEIF('Monthly Data'!$B:$B,B5,'Monthly Data'!Y:Y)</f>
        <v>9513</v>
      </c>
      <c r="P5" s="79">
        <f t="shared" ref="P5:P12" si="7">O5/O4</f>
        <v>1</v>
      </c>
      <c r="Q5" s="37"/>
      <c r="R5" s="37">
        <f t="shared" ref="R5:R15" si="8">R4+1</f>
        <v>2010</v>
      </c>
      <c r="S5" s="78">
        <f>AVERAGEIF('Monthly Data'!$B:$B,B5,'Monthly Data'!AF:AF)</f>
        <v>436</v>
      </c>
      <c r="T5" s="79">
        <f t="shared" ref="T5:T12" si="9">S5/S4</f>
        <v>1</v>
      </c>
      <c r="U5" s="37"/>
      <c r="V5" s="37">
        <f t="shared" ref="V5:V15" si="10">V4+1</f>
        <v>2010</v>
      </c>
      <c r="W5" s="78">
        <f>AVERAGEIF('Monthly Data'!$B:$B,B5,'Monthly Data'!AH:AH)</f>
        <v>338</v>
      </c>
      <c r="X5" s="79">
        <f t="shared" ref="X5:X12" si="11">W5/W4</f>
        <v>1</v>
      </c>
    </row>
    <row r="6" spans="2:24" x14ac:dyDescent="0.2">
      <c r="B6" s="37">
        <f t="shared" si="0"/>
        <v>2011</v>
      </c>
      <c r="C6" s="78">
        <f>AVERAGEIF('Monthly Data'!B:B,B6,'Monthly Data'!G:G)</f>
        <v>42279</v>
      </c>
      <c r="D6" s="79">
        <f t="shared" si="1"/>
        <v>1.0050156888846629</v>
      </c>
      <c r="E6" s="80"/>
      <c r="F6" s="37">
        <f t="shared" si="2"/>
        <v>2011</v>
      </c>
      <c r="G6" s="78">
        <f>AVERAGEIF('Monthly Data'!$B:$B,B6,'Monthly Data'!K:K)</f>
        <v>3940</v>
      </c>
      <c r="H6" s="79">
        <f t="shared" si="3"/>
        <v>1.0051020408163265</v>
      </c>
      <c r="I6" s="80"/>
      <c r="J6" s="37">
        <f t="shared" si="4"/>
        <v>2011</v>
      </c>
      <c r="K6" s="78">
        <f>AVERAGEIF('Monthly Data'!$B:$B,B6,'Monthly Data'!R:R)</f>
        <v>529</v>
      </c>
      <c r="L6" s="79">
        <f t="shared" si="5"/>
        <v>1.0095419847328244</v>
      </c>
      <c r="M6" s="80"/>
      <c r="N6" s="37">
        <f t="shared" si="6"/>
        <v>2011</v>
      </c>
      <c r="O6" s="78">
        <f>AVERAGEIF('Monthly Data'!$B:$B,B6,'Monthly Data'!Y:Y)</f>
        <v>9566</v>
      </c>
      <c r="P6" s="79">
        <f t="shared" si="7"/>
        <v>1.0055713234521182</v>
      </c>
      <c r="Q6" s="37"/>
      <c r="R6" s="37">
        <f t="shared" si="8"/>
        <v>2011</v>
      </c>
      <c r="S6" s="78">
        <f>AVERAGEIF('Monthly Data'!$B:$B,B6,'Monthly Data'!AF:AF)</f>
        <v>436</v>
      </c>
      <c r="T6" s="79">
        <f t="shared" si="9"/>
        <v>1</v>
      </c>
      <c r="U6" s="37"/>
      <c r="V6" s="37">
        <f t="shared" si="10"/>
        <v>2011</v>
      </c>
      <c r="W6" s="78">
        <f>AVERAGEIF('Monthly Data'!$B:$B,B6,'Monthly Data'!AH:AH)</f>
        <v>352</v>
      </c>
      <c r="X6" s="79">
        <f t="shared" si="11"/>
        <v>1.0414201183431953</v>
      </c>
    </row>
    <row r="7" spans="2:24" x14ac:dyDescent="0.2">
      <c r="B7" s="37">
        <f t="shared" si="0"/>
        <v>2012</v>
      </c>
      <c r="C7" s="78">
        <f>AVERAGEIF('Monthly Data'!B:B,B7,'Monthly Data'!G:G)</f>
        <v>42364.75</v>
      </c>
      <c r="D7" s="79">
        <f t="shared" si="1"/>
        <v>1.0020281936658861</v>
      </c>
      <c r="E7" s="81"/>
      <c r="F7" s="37">
        <f t="shared" si="2"/>
        <v>2012</v>
      </c>
      <c r="G7" s="78">
        <f>AVERAGEIF('Monthly Data'!$B:$B,B7,'Monthly Data'!K:K)</f>
        <v>3920.25</v>
      </c>
      <c r="H7" s="79">
        <f t="shared" si="3"/>
        <v>0.99498730964467008</v>
      </c>
      <c r="I7" s="81"/>
      <c r="J7" s="37">
        <f t="shared" si="4"/>
        <v>2012</v>
      </c>
      <c r="K7" s="78">
        <f>AVERAGEIF('Monthly Data'!$B:$B,B7,'Monthly Data'!R:R)</f>
        <v>533</v>
      </c>
      <c r="L7" s="79">
        <f t="shared" si="5"/>
        <v>1.0075614366729679</v>
      </c>
      <c r="M7" s="81"/>
      <c r="N7" s="37">
        <f t="shared" si="6"/>
        <v>2012</v>
      </c>
      <c r="O7" s="78">
        <f>AVERAGEIF('Monthly Data'!$B:$B,B7,'Monthly Data'!Y:Y)</f>
        <v>9607.5</v>
      </c>
      <c r="P7" s="79">
        <f t="shared" si="7"/>
        <v>1.0043382814133388</v>
      </c>
      <c r="Q7" s="81"/>
      <c r="R7" s="37">
        <f t="shared" si="8"/>
        <v>2012</v>
      </c>
      <c r="S7" s="78">
        <f>AVERAGEIF('Monthly Data'!$B:$B,B7,'Monthly Data'!AF:AF)</f>
        <v>428</v>
      </c>
      <c r="T7" s="79">
        <f t="shared" si="9"/>
        <v>0.98165137614678899</v>
      </c>
      <c r="U7" s="81"/>
      <c r="V7" s="37">
        <f t="shared" si="10"/>
        <v>2012</v>
      </c>
      <c r="W7" s="78">
        <f>AVERAGEIF('Monthly Data'!$B:$B,B7,'Monthly Data'!AH:AH)</f>
        <v>350</v>
      </c>
      <c r="X7" s="79">
        <f t="shared" si="11"/>
        <v>0.99431818181818177</v>
      </c>
    </row>
    <row r="8" spans="2:24" x14ac:dyDescent="0.2">
      <c r="B8" s="37">
        <f t="shared" si="0"/>
        <v>2013</v>
      </c>
      <c r="C8" s="78">
        <f>AVERAGEIF('Monthly Data'!B:B,B8,'Monthly Data'!G:G)</f>
        <v>42526</v>
      </c>
      <c r="D8" s="79">
        <f t="shared" si="1"/>
        <v>1.0038062304156168</v>
      </c>
      <c r="E8" s="81"/>
      <c r="F8" s="37">
        <f t="shared" si="2"/>
        <v>2013</v>
      </c>
      <c r="G8" s="78">
        <f>AVERAGEIF('Monthly Data'!$B:$B,B8,'Monthly Data'!K:K)</f>
        <v>3953.75</v>
      </c>
      <c r="H8" s="79">
        <f t="shared" si="3"/>
        <v>1.0085453733817997</v>
      </c>
      <c r="I8" s="81"/>
      <c r="J8" s="37">
        <f t="shared" si="4"/>
        <v>2013</v>
      </c>
      <c r="K8" s="78">
        <f>AVERAGEIF('Monthly Data'!$B:$B,B8,'Monthly Data'!R:R)</f>
        <v>513</v>
      </c>
      <c r="L8" s="79">
        <f t="shared" si="5"/>
        <v>0.96247654784240155</v>
      </c>
      <c r="M8" s="81"/>
      <c r="N8" s="37">
        <f t="shared" si="6"/>
        <v>2013</v>
      </c>
      <c r="O8" s="78">
        <f>AVERAGEIF('Monthly Data'!$B:$B,B8,'Monthly Data'!Y:Y)</f>
        <v>9689.5</v>
      </c>
      <c r="P8" s="79">
        <f t="shared" si="7"/>
        <v>1.0085349986989331</v>
      </c>
      <c r="Q8" s="81"/>
      <c r="R8" s="37">
        <f t="shared" si="8"/>
        <v>2013</v>
      </c>
      <c r="S8" s="78">
        <f>AVERAGEIF('Monthly Data'!$B:$B,B8,'Monthly Data'!AF:AF)</f>
        <v>419.5</v>
      </c>
      <c r="T8" s="79">
        <f t="shared" si="9"/>
        <v>0.98014018691588789</v>
      </c>
      <c r="U8" s="81"/>
      <c r="V8" s="37">
        <f t="shared" si="10"/>
        <v>2013</v>
      </c>
      <c r="W8" s="78">
        <f>AVERAGEIF('Monthly Data'!$B:$B,B8,'Monthly Data'!AH:AH)</f>
        <v>345.75</v>
      </c>
      <c r="X8" s="79">
        <f t="shared" si="11"/>
        <v>0.98785714285714288</v>
      </c>
    </row>
    <row r="9" spans="2:24" x14ac:dyDescent="0.2">
      <c r="B9" s="37">
        <f t="shared" si="0"/>
        <v>2014</v>
      </c>
      <c r="C9" s="78">
        <f>AVERAGEIF('Monthly Data'!B:B,B9,'Monthly Data'!G:G)</f>
        <v>42635.75</v>
      </c>
      <c r="D9" s="79">
        <f t="shared" si="1"/>
        <v>1.0025807741146593</v>
      </c>
      <c r="E9" s="81"/>
      <c r="F9" s="37">
        <f t="shared" si="2"/>
        <v>2014</v>
      </c>
      <c r="G9" s="78">
        <f>AVERAGEIF('Monthly Data'!$B:$B,B9,'Monthly Data'!K:K)</f>
        <v>3988.5</v>
      </c>
      <c r="H9" s="79">
        <f t="shared" si="3"/>
        <v>1.0087891242491305</v>
      </c>
      <c r="I9" s="81"/>
      <c r="J9" s="37">
        <f t="shared" si="4"/>
        <v>2014</v>
      </c>
      <c r="K9" s="78">
        <f>AVERAGEIF('Monthly Data'!$B:$B,B9,'Monthly Data'!R:R)</f>
        <v>508</v>
      </c>
      <c r="L9" s="79">
        <f t="shared" si="5"/>
        <v>0.99025341130604283</v>
      </c>
      <c r="M9" s="81"/>
      <c r="N9" s="37">
        <f t="shared" si="6"/>
        <v>2014</v>
      </c>
      <c r="O9" s="78">
        <f>AVERAGEIF('Monthly Data'!$B:$B,B9,'Monthly Data'!Y:Y)</f>
        <v>9736</v>
      </c>
      <c r="P9" s="79">
        <f t="shared" si="7"/>
        <v>1.0047990092368027</v>
      </c>
      <c r="Q9" s="81"/>
      <c r="R9" s="37">
        <f t="shared" si="8"/>
        <v>2014</v>
      </c>
      <c r="S9" s="78">
        <f>AVERAGEIF('Monthly Data'!$B:$B,B9,'Monthly Data'!AF:AF)</f>
        <v>413</v>
      </c>
      <c r="T9" s="79">
        <f t="shared" si="9"/>
        <v>0.98450536352800955</v>
      </c>
      <c r="U9" s="81"/>
      <c r="V9" s="37">
        <f t="shared" si="10"/>
        <v>2014</v>
      </c>
      <c r="W9" s="78">
        <f>AVERAGEIF('Monthly Data'!$B:$B,B9,'Monthly Data'!AH:AH)</f>
        <v>332.25</v>
      </c>
      <c r="X9" s="79">
        <f t="shared" si="11"/>
        <v>0.9609544468546638</v>
      </c>
    </row>
    <row r="10" spans="2:24" x14ac:dyDescent="0.2">
      <c r="B10" s="37">
        <f t="shared" si="0"/>
        <v>2015</v>
      </c>
      <c r="C10" s="78">
        <f>AVERAGEIF('Monthly Data'!B:B,B10,'Monthly Data'!G:G)</f>
        <v>42712</v>
      </c>
      <c r="D10" s="79">
        <f t="shared" si="1"/>
        <v>1.0017884052702251</v>
      </c>
      <c r="E10" s="81"/>
      <c r="F10" s="37">
        <f t="shared" si="2"/>
        <v>2015</v>
      </c>
      <c r="G10" s="78">
        <f>AVERAGEIF('Monthly Data'!$B:$B,B10,'Monthly Data'!K:K)</f>
        <v>4015</v>
      </c>
      <c r="H10" s="79">
        <f t="shared" si="3"/>
        <v>1.006644101792654</v>
      </c>
      <c r="I10" s="81"/>
      <c r="J10" s="37">
        <f t="shared" si="4"/>
        <v>2015</v>
      </c>
      <c r="K10" s="78">
        <f>AVERAGEIF('Monthly Data'!$B:$B,B10,'Monthly Data'!R:R)</f>
        <v>516.5</v>
      </c>
      <c r="L10" s="79">
        <f t="shared" si="5"/>
        <v>1.0167322834645669</v>
      </c>
      <c r="M10" s="81"/>
      <c r="N10" s="37">
        <f t="shared" si="6"/>
        <v>2015</v>
      </c>
      <c r="O10" s="78">
        <f>AVERAGEIF('Monthly Data'!$B:$B,B10,'Monthly Data'!Y:Y)</f>
        <v>9753.25</v>
      </c>
      <c r="P10" s="79">
        <f t="shared" si="7"/>
        <v>1.0017717748562038</v>
      </c>
      <c r="Q10" s="81"/>
      <c r="R10" s="37">
        <f t="shared" si="8"/>
        <v>2015</v>
      </c>
      <c r="S10" s="78">
        <f>AVERAGEIF('Monthly Data'!$B:$B,B10,'Monthly Data'!AF:AF)</f>
        <v>404.5</v>
      </c>
      <c r="T10" s="79">
        <f t="shared" si="9"/>
        <v>0.97941888619854722</v>
      </c>
      <c r="U10" s="81"/>
      <c r="V10" s="37">
        <f t="shared" si="10"/>
        <v>2015</v>
      </c>
      <c r="W10" s="78">
        <f>AVERAGEIF('Monthly Data'!$B:$B,B10,'Monthly Data'!AH:AH)</f>
        <v>321.75</v>
      </c>
      <c r="X10" s="79">
        <f t="shared" si="11"/>
        <v>0.96839729119638829</v>
      </c>
    </row>
    <row r="11" spans="2:24" x14ac:dyDescent="0.2">
      <c r="B11" s="37">
        <f t="shared" si="0"/>
        <v>2016</v>
      </c>
      <c r="C11" s="78">
        <f>AVERAGEIF('Monthly Data'!B:B,B11,'Monthly Data'!G:G)</f>
        <v>42797.25</v>
      </c>
      <c r="D11" s="79">
        <f t="shared" si="1"/>
        <v>1.0019959262034088</v>
      </c>
      <c r="E11" s="81"/>
      <c r="F11" s="37">
        <f t="shared" si="2"/>
        <v>2016</v>
      </c>
      <c r="G11" s="78">
        <f>AVERAGEIF('Monthly Data'!$B:$B,B11,'Monthly Data'!K:K)</f>
        <v>4050.75</v>
      </c>
      <c r="H11" s="79">
        <f t="shared" si="3"/>
        <v>1.0089041095890412</v>
      </c>
      <c r="I11" s="81"/>
      <c r="J11" s="37">
        <f t="shared" si="4"/>
        <v>2016</v>
      </c>
      <c r="K11" s="78">
        <f>AVERAGEIF('Monthly Data'!$B:$B,B11,'Monthly Data'!R:R)</f>
        <v>507.5</v>
      </c>
      <c r="L11" s="79">
        <f t="shared" si="5"/>
        <v>0.98257502420135523</v>
      </c>
      <c r="M11" s="81"/>
      <c r="N11" s="37">
        <f t="shared" si="6"/>
        <v>2016</v>
      </c>
      <c r="O11" s="78">
        <f>AVERAGEIF('Monthly Data'!$B:$B,B11,'Monthly Data'!Y:Y)</f>
        <v>9747.5</v>
      </c>
      <c r="P11" s="79">
        <f t="shared" si="7"/>
        <v>0.99941045292594777</v>
      </c>
      <c r="Q11" s="81"/>
      <c r="R11" s="37">
        <f t="shared" si="8"/>
        <v>2016</v>
      </c>
      <c r="S11" s="78">
        <f>AVERAGEIF('Monthly Data'!$B:$B,B11,'Monthly Data'!AF:AF)</f>
        <v>398.25</v>
      </c>
      <c r="T11" s="79">
        <f t="shared" si="9"/>
        <v>0.98454882571075397</v>
      </c>
      <c r="U11" s="81"/>
      <c r="V11" s="37">
        <f t="shared" si="10"/>
        <v>2016</v>
      </c>
      <c r="W11" s="78">
        <f>AVERAGEIF('Monthly Data'!$B:$B,B11,'Monthly Data'!AH:AH)</f>
        <v>311</v>
      </c>
      <c r="X11" s="79">
        <f t="shared" si="11"/>
        <v>0.96658896658896654</v>
      </c>
    </row>
    <row r="12" spans="2:24" x14ac:dyDescent="0.2">
      <c r="B12" s="37">
        <f t="shared" si="0"/>
        <v>2017</v>
      </c>
      <c r="C12" s="78">
        <f>AVERAGEIF('Monthly Data'!B:B,B12,'Monthly Data'!G:G)</f>
        <v>42818</v>
      </c>
      <c r="D12" s="79">
        <f t="shared" si="1"/>
        <v>1.0004848442364871</v>
      </c>
      <c r="E12" s="81"/>
      <c r="F12" s="37">
        <f t="shared" si="2"/>
        <v>2017</v>
      </c>
      <c r="G12" s="78">
        <f>AVERAGEIF('Monthly Data'!$B:$B,B12,'Monthly Data'!K:K)</f>
        <v>4071</v>
      </c>
      <c r="H12" s="79">
        <f t="shared" si="3"/>
        <v>1.0049990742455102</v>
      </c>
      <c r="I12" s="81"/>
      <c r="J12" s="37">
        <f t="shared" si="4"/>
        <v>2017</v>
      </c>
      <c r="K12" s="78">
        <f>AVERAGEIF('Monthly Data'!$B:$B,B12,'Monthly Data'!R:R)</f>
        <v>508.25</v>
      </c>
      <c r="L12" s="79">
        <f t="shared" si="5"/>
        <v>1.0014778325123153</v>
      </c>
      <c r="M12" s="81"/>
      <c r="N12" s="37">
        <f t="shared" si="6"/>
        <v>2017</v>
      </c>
      <c r="O12" s="78">
        <f>AVERAGEIF('Monthly Data'!$B:$B,B12,'Monthly Data'!Y:Y)</f>
        <v>9785.75</v>
      </c>
      <c r="P12" s="79">
        <f t="shared" si="7"/>
        <v>1.0039240830982303</v>
      </c>
      <c r="Q12" s="81"/>
      <c r="R12" s="37">
        <f t="shared" si="8"/>
        <v>2017</v>
      </c>
      <c r="S12" s="78">
        <f>AVERAGEIF('Monthly Data'!$B:$B,B12,'Monthly Data'!AF:AF)</f>
        <v>383.5</v>
      </c>
      <c r="T12" s="79">
        <f t="shared" si="9"/>
        <v>0.96296296296296291</v>
      </c>
      <c r="U12" s="81"/>
      <c r="V12" s="37">
        <f t="shared" si="10"/>
        <v>2017</v>
      </c>
      <c r="W12" s="78">
        <f>AVERAGEIF('Monthly Data'!$B:$B,B12,'Monthly Data'!AH:AH)</f>
        <v>302.5</v>
      </c>
      <c r="X12" s="79">
        <f t="shared" si="11"/>
        <v>0.97266881028938912</v>
      </c>
    </row>
    <row r="13" spans="2:24" x14ac:dyDescent="0.2">
      <c r="B13" s="37">
        <f t="shared" si="0"/>
        <v>2018</v>
      </c>
      <c r="C13" s="78">
        <f>AVERAGEIF('Monthly Data'!B:B,B13,'Monthly Data'!G:G)</f>
        <v>42889.75</v>
      </c>
      <c r="D13" s="79">
        <f t="shared" ref="D13:D14" si="12">C13/C12</f>
        <v>1.0016756971367182</v>
      </c>
      <c r="E13" s="81"/>
      <c r="F13" s="37">
        <f t="shared" si="2"/>
        <v>2018</v>
      </c>
      <c r="G13" s="78">
        <f>AVERAGEIF('Monthly Data'!$B:$B,B13,'Monthly Data'!K:K)</f>
        <v>4131.75</v>
      </c>
      <c r="H13" s="79">
        <f t="shared" ref="H13:H14" si="13">G13/G12</f>
        <v>1.0149226234340456</v>
      </c>
      <c r="I13" s="81"/>
      <c r="J13" s="37">
        <f t="shared" si="4"/>
        <v>2018</v>
      </c>
      <c r="K13" s="78">
        <f>AVERAGEIF('Monthly Data'!$B:$B,B13,'Monthly Data'!R:R)</f>
        <v>495.5</v>
      </c>
      <c r="L13" s="79">
        <f t="shared" ref="L13:L14" si="14">K13/K12</f>
        <v>0.97491392031480573</v>
      </c>
      <c r="M13" s="81"/>
      <c r="N13" s="37">
        <f t="shared" si="6"/>
        <v>2018</v>
      </c>
      <c r="O13" s="78">
        <f>AVERAGEIF('Monthly Data'!$B:$B,B13,'Monthly Data'!Y:Y)</f>
        <v>9861.75</v>
      </c>
      <c r="P13" s="79">
        <f t="shared" ref="P13:P14" si="15">O13/O12</f>
        <v>1.0077663950131568</v>
      </c>
      <c r="Q13" s="81"/>
      <c r="R13" s="37">
        <f t="shared" si="8"/>
        <v>2018</v>
      </c>
      <c r="S13" s="78">
        <f>AVERAGEIF('Monthly Data'!$B:$B,B13,'Monthly Data'!AF:AF)</f>
        <v>380.75</v>
      </c>
      <c r="T13" s="79">
        <f t="shared" ref="T13:T14" si="16">S13/S12</f>
        <v>0.99282920469361147</v>
      </c>
      <c r="U13" s="81"/>
      <c r="V13" s="37">
        <f t="shared" si="10"/>
        <v>2018</v>
      </c>
      <c r="W13" s="78">
        <f>AVERAGEIF('Monthly Data'!$B:$B,B13,'Monthly Data'!AH:AH)</f>
        <v>292</v>
      </c>
      <c r="X13" s="79">
        <f t="shared" ref="X13:X14" si="17">W13/W12</f>
        <v>0.96528925619834716</v>
      </c>
    </row>
    <row r="14" spans="2:24" x14ac:dyDescent="0.2">
      <c r="B14" s="37">
        <f t="shared" si="0"/>
        <v>2019</v>
      </c>
      <c r="C14" s="78">
        <f>AVERAGEIF('Monthly Data'!B:B,B14,'Monthly Data'!G:G)</f>
        <v>43011.25</v>
      </c>
      <c r="D14" s="79">
        <f t="shared" si="12"/>
        <v>1.0028328446773414</v>
      </c>
      <c r="E14" s="81"/>
      <c r="F14" s="37">
        <f t="shared" si="2"/>
        <v>2019</v>
      </c>
      <c r="G14" s="78">
        <f>AVERAGEIF('Monthly Data'!$B:$B,B14,'Monthly Data'!K:K)</f>
        <v>4167</v>
      </c>
      <c r="H14" s="79">
        <f t="shared" si="13"/>
        <v>1.0085314939190415</v>
      </c>
      <c r="I14" s="81"/>
      <c r="J14" s="37">
        <f t="shared" si="4"/>
        <v>2019</v>
      </c>
      <c r="K14" s="78">
        <f>AVERAGEIF('Monthly Data'!$B:$B,B14,'Monthly Data'!R:R)</f>
        <v>501.25</v>
      </c>
      <c r="L14" s="79">
        <f t="shared" si="14"/>
        <v>1.0116044399596367</v>
      </c>
      <c r="M14" s="81"/>
      <c r="N14" s="37">
        <f t="shared" si="6"/>
        <v>2019</v>
      </c>
      <c r="O14" s="78">
        <f>AVERAGEIF('Monthly Data'!$B:$B,B14,'Monthly Data'!Y:Y)</f>
        <v>9916.75</v>
      </c>
      <c r="P14" s="79">
        <f t="shared" si="15"/>
        <v>1.0055771034552692</v>
      </c>
      <c r="Q14" s="81"/>
      <c r="R14" s="37">
        <f t="shared" si="8"/>
        <v>2019</v>
      </c>
      <c r="S14" s="78">
        <f>AVERAGEIF('Monthly Data'!$B:$B,B14,'Monthly Data'!AF:AF)</f>
        <v>366.25</v>
      </c>
      <c r="T14" s="79">
        <f t="shared" si="16"/>
        <v>0.96191726854891657</v>
      </c>
      <c r="U14" s="81"/>
      <c r="V14" s="37">
        <f t="shared" si="10"/>
        <v>2019</v>
      </c>
      <c r="W14" s="78">
        <f>AVERAGEIF('Monthly Data'!$B:$B,B14,'Monthly Data'!AH:AH)</f>
        <v>293.5</v>
      </c>
      <c r="X14" s="79">
        <f t="shared" si="17"/>
        <v>1.0051369863013699</v>
      </c>
    </row>
    <row r="15" spans="2:24" x14ac:dyDescent="0.2">
      <c r="B15" s="81">
        <f t="shared" si="0"/>
        <v>2020</v>
      </c>
      <c r="C15" s="82">
        <f>C14*D15</f>
        <v>43121.308184279384</v>
      </c>
      <c r="D15" s="83">
        <f>GEOMEAN(D5:D14)</f>
        <v>1.0025588231981024</v>
      </c>
      <c r="E15" s="81"/>
      <c r="F15" s="81">
        <f t="shared" si="2"/>
        <v>2020</v>
      </c>
      <c r="G15" s="82">
        <f>G14*H15</f>
        <v>4193.5040704843168</v>
      </c>
      <c r="H15" s="83">
        <f>GEOMEAN(H5:H14)</f>
        <v>1.0063604680787896</v>
      </c>
      <c r="I15" s="81"/>
      <c r="J15" s="81">
        <f t="shared" si="4"/>
        <v>2020</v>
      </c>
      <c r="K15" s="82">
        <f>K14*L15</f>
        <v>500.18749292316778</v>
      </c>
      <c r="L15" s="83">
        <f>GEOMEAN(L5:L14)</f>
        <v>0.9978802851335018</v>
      </c>
      <c r="M15" s="81"/>
      <c r="N15" s="81">
        <f t="shared" si="6"/>
        <v>2020</v>
      </c>
      <c r="O15" s="82">
        <f>O14*P15</f>
        <v>9958.055711900608</v>
      </c>
      <c r="P15" s="83">
        <f>GEOMEAN(P5:P14)</f>
        <v>1.0041652468702558</v>
      </c>
      <c r="Q15" s="81"/>
      <c r="R15" s="81">
        <f t="shared" si="8"/>
        <v>2020</v>
      </c>
      <c r="S15" s="82">
        <f>S14*T15</f>
        <v>359.92063615793285</v>
      </c>
      <c r="T15" s="83">
        <f>GEOMEAN(T5:T14)</f>
        <v>0.98271846049947542</v>
      </c>
      <c r="U15" s="81"/>
      <c r="V15" s="81">
        <f t="shared" si="10"/>
        <v>2020</v>
      </c>
      <c r="W15" s="82">
        <f>W14*X15</f>
        <v>289.38581958804872</v>
      </c>
      <c r="X15" s="83">
        <f>GEOMEAN(X5:X14)</f>
        <v>0.98598234953338582</v>
      </c>
    </row>
  </sheetData>
  <mergeCells count="12">
    <mergeCell ref="X2:X3"/>
    <mergeCell ref="B2:C2"/>
    <mergeCell ref="D2:D3"/>
    <mergeCell ref="F2:G2"/>
    <mergeCell ref="H2:H3"/>
    <mergeCell ref="J2:K2"/>
    <mergeCell ref="L2:L3"/>
    <mergeCell ref="O2:O3"/>
    <mergeCell ref="P2:P3"/>
    <mergeCell ref="S2:S3"/>
    <mergeCell ref="T2:T3"/>
    <mergeCell ref="W2:W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B2A-5345-433C-83C1-73AA9198F933}">
  <sheetPr codeName="Sheet20"/>
  <dimension ref="A2:T23"/>
  <sheetViews>
    <sheetView workbookViewId="0">
      <selection activeCell="M4" sqref="M4"/>
    </sheetView>
  </sheetViews>
  <sheetFormatPr defaultRowHeight="12.75" x14ac:dyDescent="0.2"/>
  <cols>
    <col min="1" max="1" width="5" customWidth="1"/>
    <col min="3" max="3" width="13" bestFit="1" customWidth="1"/>
    <col min="4" max="4" width="10.5" customWidth="1"/>
    <col min="5" max="5" width="14.6640625" customWidth="1"/>
    <col min="9" max="9" width="10.6640625" bestFit="1" customWidth="1"/>
    <col min="10" max="10" width="12" bestFit="1" customWidth="1"/>
    <col min="11" max="11" width="12.6640625" customWidth="1"/>
    <col min="17" max="17" width="11.33203125" customWidth="1"/>
  </cols>
  <sheetData>
    <row r="2" spans="1:20" x14ac:dyDescent="0.2">
      <c r="C2" s="242" t="s">
        <v>129</v>
      </c>
      <c r="D2" s="242"/>
      <c r="E2" s="242"/>
      <c r="I2" s="242" t="s">
        <v>146</v>
      </c>
      <c r="J2" s="242"/>
      <c r="K2" s="242"/>
      <c r="O2" s="242" t="s">
        <v>146</v>
      </c>
      <c r="P2" s="242"/>
      <c r="Q2" s="242"/>
    </row>
    <row r="3" spans="1:20" x14ac:dyDescent="0.2">
      <c r="A3" s="88"/>
      <c r="B3" s="88"/>
      <c r="C3" s="84" t="s">
        <v>68</v>
      </c>
      <c r="D3" s="84" t="s">
        <v>69</v>
      </c>
      <c r="E3" s="88"/>
      <c r="H3" s="88"/>
      <c r="I3" s="84" t="s">
        <v>68</v>
      </c>
      <c r="J3" s="84" t="s">
        <v>69</v>
      </c>
      <c r="K3" s="88"/>
      <c r="N3" s="88"/>
      <c r="O3" s="84" t="s">
        <v>68</v>
      </c>
      <c r="P3" s="84" t="s">
        <v>69</v>
      </c>
      <c r="Q3" s="88"/>
    </row>
    <row r="4" spans="1:20" x14ac:dyDescent="0.2">
      <c r="A4" s="34"/>
      <c r="B4" s="34">
        <v>2009</v>
      </c>
      <c r="C4" s="89">
        <f>SUMIF('Monthly Data'!B:B,B4,'Monthly Data'!L:L)</f>
        <v>389924100.93977886</v>
      </c>
      <c r="D4" s="89">
        <f>SUMIF('Monthly Data'!B:B,B4,'Monthly Data'!O:O)</f>
        <v>967553</v>
      </c>
      <c r="E4" s="90">
        <f t="shared" ref="E4:E13" si="0">D4/C4</f>
        <v>2.4813880385132492E-3</v>
      </c>
      <c r="H4" s="34">
        <v>2009</v>
      </c>
      <c r="I4" s="89">
        <f>SUMIF('Monthly Data'!$B:$B,H4,'Monthly Data'!S:S)</f>
        <v>8601957.3432599995</v>
      </c>
      <c r="J4" s="89">
        <f>SUMIF('Monthly Data'!$B:$B,H4,'Monthly Data'!V:V)</f>
        <v>24038.003000000001</v>
      </c>
      <c r="K4" s="90">
        <f t="shared" ref="K4:K13" si="1">J4/I4</f>
        <v>2.7944806095597302E-3</v>
      </c>
      <c r="N4" s="34">
        <v>2009</v>
      </c>
      <c r="O4" s="89">
        <f>SUMIF('Monthly Data'!$B:$B,N4,'Monthly Data'!Z:Z)</f>
        <v>523174.88000000006</v>
      </c>
      <c r="P4" s="89">
        <f>SUMIF('Monthly Data'!$B:$B,N4,'Monthly Data'!AC:AC)</f>
        <v>1255</v>
      </c>
      <c r="Q4" s="90">
        <f t="shared" ref="Q4:Q13" si="2">P4/O4</f>
        <v>2.3988154782966643E-3</v>
      </c>
    </row>
    <row r="5" spans="1:20" x14ac:dyDescent="0.2">
      <c r="A5" s="34"/>
      <c r="B5" s="34">
        <f t="shared" ref="B5:B14" si="3">B4+1</f>
        <v>2010</v>
      </c>
      <c r="C5" s="89">
        <f>SUMIF('Monthly Data'!B:B,B5,'Monthly Data'!L:L)</f>
        <v>382334752.90652823</v>
      </c>
      <c r="D5" s="89">
        <f>SUMIF('Monthly Data'!B:B,B5,'Monthly Data'!O:O)</f>
        <v>965342.00000000012</v>
      </c>
      <c r="E5" s="90">
        <f t="shared" si="0"/>
        <v>2.5248607212957261E-3</v>
      </c>
      <c r="H5" s="34">
        <f t="shared" ref="H5:H14" si="4">H4+1</f>
        <v>2010</v>
      </c>
      <c r="I5" s="89">
        <f>SUMIF('Monthly Data'!$B:$B,H5,'Monthly Data'!S:S)</f>
        <v>8626792.4641500004</v>
      </c>
      <c r="J5" s="89">
        <f>SUMIF('Monthly Data'!$B:$B,H5,'Monthly Data'!V:V)</f>
        <v>24111</v>
      </c>
      <c r="K5" s="90">
        <f t="shared" si="1"/>
        <v>2.7948974198923958E-3</v>
      </c>
      <c r="N5" s="34">
        <f t="shared" ref="N5:N14" si="5">N4+1</f>
        <v>2010</v>
      </c>
      <c r="O5" s="89">
        <f>SUMIF('Monthly Data'!$B:$B,N5,'Monthly Data'!Z:Z)</f>
        <v>476532</v>
      </c>
      <c r="P5" s="89">
        <f>SUMIF('Monthly Data'!$B:$B,N5,'Monthly Data'!AC:AC)</f>
        <v>1153</v>
      </c>
      <c r="Q5" s="90">
        <f t="shared" si="2"/>
        <v>2.4195646882056191E-3</v>
      </c>
    </row>
    <row r="6" spans="1:20" x14ac:dyDescent="0.2">
      <c r="A6" s="34"/>
      <c r="B6" s="34">
        <f t="shared" si="3"/>
        <v>2011</v>
      </c>
      <c r="C6" s="89">
        <f>SUMIF('Monthly Data'!B:B,B6,'Monthly Data'!L:L)</f>
        <v>382967078.18877745</v>
      </c>
      <c r="D6" s="89">
        <f>SUMIF('Monthly Data'!B:B,B6,'Monthly Data'!O:O)</f>
        <v>957194.99899999972</v>
      </c>
      <c r="E6" s="90">
        <f t="shared" si="0"/>
        <v>2.4994184970859711E-3</v>
      </c>
      <c r="F6" s="46">
        <f>AVERAGE(E4:E6)</f>
        <v>2.5018890856316491E-3</v>
      </c>
      <c r="H6" s="34">
        <f t="shared" si="4"/>
        <v>2011</v>
      </c>
      <c r="I6" s="89">
        <f>SUMIF('Monthly Data'!$B:$B,H6,'Monthly Data'!S:S)</f>
        <v>8647174.0556740109</v>
      </c>
      <c r="J6" s="89">
        <f>SUMIF('Monthly Data'!$B:$B,H6,'Monthly Data'!V:V)</f>
        <v>24154.999999999996</v>
      </c>
      <c r="K6" s="90">
        <f t="shared" si="1"/>
        <v>2.7933981488611559E-3</v>
      </c>
      <c r="L6" s="46">
        <f>AVERAGE(K4:K6)</f>
        <v>2.7942587261044274E-3</v>
      </c>
      <c r="M6" s="46"/>
      <c r="N6" s="34">
        <f t="shared" si="5"/>
        <v>2011</v>
      </c>
      <c r="O6" s="89">
        <f>SUMIF('Monthly Data'!$B:$B,N6,'Monthly Data'!Z:Z)</f>
        <v>467078.51</v>
      </c>
      <c r="P6" s="89">
        <f>SUMIF('Monthly Data'!$B:$B,N6,'Monthly Data'!AC:AC)</f>
        <v>1287</v>
      </c>
      <c r="Q6" s="90">
        <f t="shared" si="2"/>
        <v>2.755425420878387E-3</v>
      </c>
      <c r="R6" s="46">
        <f>AVERAGE(Q4:Q6)</f>
        <v>2.524601862460223E-3</v>
      </c>
    </row>
    <row r="7" spans="1:20" x14ac:dyDescent="0.2">
      <c r="A7" s="34"/>
      <c r="B7" s="34">
        <f t="shared" si="3"/>
        <v>2012</v>
      </c>
      <c r="C7" s="89">
        <f>SUMIF('Monthly Data'!B:B,B7,'Monthly Data'!L:L)</f>
        <v>373916819.09500802</v>
      </c>
      <c r="D7" s="89">
        <f>SUMIF('Monthly Data'!B:B,B7,'Monthly Data'!O:O)</f>
        <v>913518</v>
      </c>
      <c r="E7" s="90">
        <f t="shared" si="0"/>
        <v>2.4431048654376935E-3</v>
      </c>
      <c r="F7" s="46">
        <f t="shared" ref="F7:F13" si="6">AVERAGE(E5:E7)</f>
        <v>2.4891280279397969E-3</v>
      </c>
      <c r="H7" s="34">
        <f t="shared" si="4"/>
        <v>2012</v>
      </c>
      <c r="I7" s="89">
        <f>SUMIF('Monthly Data'!$B:$B,H7,'Monthly Data'!S:S)</f>
        <v>8579757.4003795069</v>
      </c>
      <c r="J7" s="89">
        <f>SUMIF('Monthly Data'!$B:$B,H7,'Monthly Data'!V:V)</f>
        <v>23955.999999999996</v>
      </c>
      <c r="K7" s="90">
        <f t="shared" si="1"/>
        <v>2.7921535402551539E-3</v>
      </c>
      <c r="L7" s="46">
        <f>AVERAGE(K5:K7)</f>
        <v>2.7934830363362351E-3</v>
      </c>
      <c r="M7" s="46"/>
      <c r="N7" s="34">
        <f t="shared" si="5"/>
        <v>2012</v>
      </c>
      <c r="O7" s="89">
        <f>SUMIF('Monthly Data'!$B:$B,N7,'Monthly Data'!Z:Z)</f>
        <v>457020.95825426903</v>
      </c>
      <c r="P7" s="89">
        <f>SUMIF('Monthly Data'!$B:$B,N7,'Monthly Data'!AC:AC)</f>
        <v>1261</v>
      </c>
      <c r="Q7" s="90">
        <f t="shared" si="2"/>
        <v>2.7591732440822281E-3</v>
      </c>
      <c r="R7" s="46">
        <f t="shared" ref="R7:R13" si="7">AVERAGE(Q5:Q7)</f>
        <v>2.6447211177220782E-3</v>
      </c>
    </row>
    <row r="8" spans="1:20" x14ac:dyDescent="0.2">
      <c r="A8" s="34"/>
      <c r="B8" s="34">
        <f t="shared" si="3"/>
        <v>2013</v>
      </c>
      <c r="C8" s="89">
        <f>SUMIF('Monthly Data'!B:B,B8,'Monthly Data'!L:L)</f>
        <v>371933646.20603001</v>
      </c>
      <c r="D8" s="89">
        <f>SUMIF('Monthly Data'!B:B,B8,'Monthly Data'!O:O)</f>
        <v>930008.00000000012</v>
      </c>
      <c r="E8" s="90">
        <f t="shared" si="0"/>
        <v>2.5004675148018979E-3</v>
      </c>
      <c r="F8" s="46">
        <f t="shared" si="6"/>
        <v>2.480996959108521E-3</v>
      </c>
      <c r="H8" s="34">
        <f t="shared" si="4"/>
        <v>2013</v>
      </c>
      <c r="I8" s="89">
        <f>SUMIF('Monthly Data'!$B:$B,H8,'Monthly Data'!S:S)</f>
        <v>7862676.2333965842</v>
      </c>
      <c r="J8" s="89">
        <f>SUMIF('Monthly Data'!$B:$B,H8,'Monthly Data'!V:V)</f>
        <v>21973.000000000004</v>
      </c>
      <c r="K8" s="90">
        <f t="shared" si="1"/>
        <v>2.7945955483541416E-3</v>
      </c>
      <c r="L8" s="46">
        <f t="shared" ref="L8:L13" si="8">AVERAGE(K6:K8)</f>
        <v>2.7933824124901506E-3</v>
      </c>
      <c r="M8" s="46"/>
      <c r="N8" s="34">
        <f t="shared" si="5"/>
        <v>2013</v>
      </c>
      <c r="O8" s="89">
        <f>SUMIF('Monthly Data'!$B:$B,N8,'Monthly Data'!Z:Z)</f>
        <v>444393.61480075913</v>
      </c>
      <c r="P8" s="89">
        <f>SUMIF('Monthly Data'!$B:$B,N8,'Monthly Data'!AC:AC)</f>
        <v>1226.9999999999998</v>
      </c>
      <c r="Q8" s="90">
        <f t="shared" si="2"/>
        <v>2.7610657739763362E-3</v>
      </c>
      <c r="R8" s="46">
        <f t="shared" si="7"/>
        <v>2.7585548129789839E-3</v>
      </c>
    </row>
    <row r="9" spans="1:20" x14ac:dyDescent="0.2">
      <c r="A9" s="34"/>
      <c r="B9" s="34">
        <f t="shared" si="3"/>
        <v>2014</v>
      </c>
      <c r="C9" s="89">
        <f>SUMIF('Monthly Data'!B:B,B9,'Monthly Data'!L:L)</f>
        <v>378009413.04113448</v>
      </c>
      <c r="D9" s="89">
        <f>SUMIF('Monthly Data'!B:B,B9,'Monthly Data'!O:O)</f>
        <v>936619.00000000012</v>
      </c>
      <c r="E9" s="90">
        <f t="shared" si="0"/>
        <v>2.477766340432582E-3</v>
      </c>
      <c r="F9" s="46">
        <f t="shared" si="6"/>
        <v>2.4737795735573914E-3</v>
      </c>
      <c r="H9" s="34">
        <f t="shared" si="4"/>
        <v>2014</v>
      </c>
      <c r="I9" s="89">
        <f>SUMIF('Monthly Data'!$B:$B,H9,'Monthly Data'!S:S)</f>
        <v>7654362.5332068307</v>
      </c>
      <c r="J9" s="89">
        <f>SUMIF('Monthly Data'!$B:$B,H9,'Monthly Data'!V:V)</f>
        <v>21396.000000000007</v>
      </c>
      <c r="K9" s="90">
        <f t="shared" si="1"/>
        <v>2.7952686990168015E-3</v>
      </c>
      <c r="L9" s="46">
        <f t="shared" si="8"/>
        <v>2.7940059292086987E-3</v>
      </c>
      <c r="M9" s="46"/>
      <c r="N9" s="34">
        <f t="shared" si="5"/>
        <v>2014</v>
      </c>
      <c r="O9" s="89">
        <f>SUMIF('Monthly Data'!$B:$B,N9,'Monthly Data'!Z:Z)</f>
        <v>438853.51043643302</v>
      </c>
      <c r="P9" s="89">
        <f>SUMIF('Monthly Data'!$B:$B,N9,'Monthly Data'!AC:AC)</f>
        <v>1211.9999999999998</v>
      </c>
      <c r="Q9" s="90">
        <f t="shared" si="2"/>
        <v>2.7617416089361678E-3</v>
      </c>
      <c r="R9" s="46">
        <f t="shared" si="7"/>
        <v>2.7606602089982439E-3</v>
      </c>
    </row>
    <row r="10" spans="1:20" x14ac:dyDescent="0.2">
      <c r="A10" s="34"/>
      <c r="B10" s="34">
        <f t="shared" si="3"/>
        <v>2015</v>
      </c>
      <c r="C10" s="89">
        <f>SUMIF('Monthly Data'!B:B,B10,'Monthly Data'!L:L)</f>
        <v>362799633.31332147</v>
      </c>
      <c r="D10" s="89">
        <f>SUMIF('Monthly Data'!B:B,B10,'Monthly Data'!O:O)</f>
        <v>910215.75000000012</v>
      </c>
      <c r="E10" s="90">
        <f t="shared" si="0"/>
        <v>2.5088662347514516E-3</v>
      </c>
      <c r="F10" s="46">
        <f t="shared" si="6"/>
        <v>2.4957000299953105E-3</v>
      </c>
      <c r="H10" s="34">
        <f t="shared" si="4"/>
        <v>2015</v>
      </c>
      <c r="I10" s="89">
        <f>SUMIF('Monthly Data'!$B:$B,H10,'Monthly Data'!S:S)</f>
        <v>7541643.8330170782</v>
      </c>
      <c r="J10" s="89">
        <f>SUMIF('Monthly Data'!$B:$B,H10,'Monthly Data'!V:V)</f>
        <v>21074.999999999996</v>
      </c>
      <c r="K10" s="90">
        <f t="shared" si="1"/>
        <v>2.7944835988852074E-3</v>
      </c>
      <c r="L10" s="46">
        <f t="shared" si="8"/>
        <v>2.7947826154187169E-3</v>
      </c>
      <c r="M10" s="46"/>
      <c r="N10" s="34">
        <f t="shared" si="5"/>
        <v>2015</v>
      </c>
      <c r="O10" s="89">
        <f>SUMIF('Monthly Data'!$B:$B,N10,'Monthly Data'!Z:Z)</f>
        <v>428604.18406072113</v>
      </c>
      <c r="P10" s="89">
        <f>SUMIF('Monthly Data'!$B:$B,N10,'Monthly Data'!AC:AC)</f>
        <v>1182</v>
      </c>
      <c r="Q10" s="90">
        <f t="shared" si="2"/>
        <v>2.7577892236174341E-3</v>
      </c>
      <c r="R10" s="46">
        <f t="shared" si="7"/>
        <v>2.760198868843313E-3</v>
      </c>
    </row>
    <row r="11" spans="1:20" x14ac:dyDescent="0.2">
      <c r="A11" s="34"/>
      <c r="B11" s="34">
        <f t="shared" si="3"/>
        <v>2016</v>
      </c>
      <c r="C11" s="89">
        <f>SUMIF('Monthly Data'!B:B,B11,'Monthly Data'!L:L)</f>
        <v>350224516.35218138</v>
      </c>
      <c r="D11" s="89">
        <f>SUMIF('Monthly Data'!B:B,B11,'Monthly Data'!O:O)</f>
        <v>894192.21000000008</v>
      </c>
      <c r="E11" s="90">
        <f t="shared" si="0"/>
        <v>2.5531970728765647E-3</v>
      </c>
      <c r="F11" s="46">
        <f t="shared" si="6"/>
        <v>2.5132765493535328E-3</v>
      </c>
      <c r="H11" s="34">
        <f t="shared" si="4"/>
        <v>2016</v>
      </c>
      <c r="I11" s="89">
        <f>SUMIF('Monthly Data'!$B:$B,H11,'Monthly Data'!S:S)</f>
        <v>7520842.1252371911</v>
      </c>
      <c r="J11" s="89">
        <f>SUMIF('Monthly Data'!$B:$B,H11,'Monthly Data'!V:V)</f>
        <v>20946.199999999997</v>
      </c>
      <c r="K11" s="90">
        <f t="shared" si="1"/>
        <v>2.7850870489239793E-3</v>
      </c>
      <c r="L11" s="46">
        <f t="shared" si="8"/>
        <v>2.7916131156086629E-3</v>
      </c>
      <c r="M11" s="46"/>
      <c r="N11" s="34">
        <f t="shared" si="5"/>
        <v>2016</v>
      </c>
      <c r="O11" s="89">
        <f>SUMIF('Monthly Data'!$B:$B,N11,'Monthly Data'!Z:Z)</f>
        <v>426192.62808349164</v>
      </c>
      <c r="P11" s="224">
        <f>SUMIF('Monthly Data'!$B:$B,N11,'Monthly Data'!AC:AC)*12/11</f>
        <v>1175.6727272727273</v>
      </c>
      <c r="Q11" s="90">
        <f t="shared" si="2"/>
        <v>2.7585477781713569E-3</v>
      </c>
      <c r="R11" s="46">
        <f t="shared" si="7"/>
        <v>2.7593595369083197E-3</v>
      </c>
      <c r="T11" s="225" t="s">
        <v>230</v>
      </c>
    </row>
    <row r="12" spans="1:20" x14ac:dyDescent="0.2">
      <c r="A12" s="34"/>
      <c r="B12" s="34">
        <f t="shared" si="3"/>
        <v>2017</v>
      </c>
      <c r="C12" s="89">
        <f>SUMIF('Monthly Data'!B:B,B12,'Monthly Data'!L:L)</f>
        <v>352367386.90814096</v>
      </c>
      <c r="D12" s="89">
        <f>SUMIF('Monthly Data'!B:B,B12,'Monthly Data'!O:O)</f>
        <v>882488.06</v>
      </c>
      <c r="E12" s="90">
        <f t="shared" si="0"/>
        <v>2.5044544211183109E-3</v>
      </c>
      <c r="F12" s="46">
        <f t="shared" si="6"/>
        <v>2.5221725762487757E-3</v>
      </c>
      <c r="H12" s="34">
        <f t="shared" si="4"/>
        <v>2017</v>
      </c>
      <c r="I12" s="89">
        <f>SUMIF('Monthly Data'!$B:$B,H12,'Monthly Data'!S:S)</f>
        <v>7471832.7229601499</v>
      </c>
      <c r="J12" s="89">
        <f>SUMIF('Monthly Data'!$B:$B,H12,'Monthly Data'!V:V)</f>
        <v>20884.2</v>
      </c>
      <c r="K12" s="90">
        <f t="shared" si="1"/>
        <v>2.7950572201415952E-3</v>
      </c>
      <c r="L12" s="46">
        <f t="shared" si="8"/>
        <v>2.7915426226502609E-3</v>
      </c>
      <c r="M12" s="46"/>
      <c r="N12" s="34">
        <f t="shared" si="5"/>
        <v>2017</v>
      </c>
      <c r="O12" s="89">
        <f>SUMIF('Monthly Data'!$B:$B,N12,'Monthly Data'!Z:Z)</f>
        <v>412947.67552182189</v>
      </c>
      <c r="P12" s="89">
        <f>SUMIF('Monthly Data'!$B:$B,N12,'Monthly Data'!AC:AC)</f>
        <v>1137.3</v>
      </c>
      <c r="Q12" s="90">
        <f t="shared" si="2"/>
        <v>2.7541019538682458E-3</v>
      </c>
      <c r="R12" s="46">
        <f t="shared" si="7"/>
        <v>2.7568129852190127E-3</v>
      </c>
    </row>
    <row r="13" spans="1:20" x14ac:dyDescent="0.2">
      <c r="A13" s="34"/>
      <c r="B13" s="34">
        <f t="shared" si="3"/>
        <v>2018</v>
      </c>
      <c r="C13" s="89">
        <f>SUMIF('Monthly Data'!B:B,B13,'Monthly Data'!L:L)</f>
        <v>360554579.57290572</v>
      </c>
      <c r="D13" s="89">
        <f>SUMIF('Monthly Data'!B:B,B13,'Monthly Data'!O:O)</f>
        <v>887145.44</v>
      </c>
      <c r="E13" s="90">
        <f t="shared" si="0"/>
        <v>2.460502487725621E-3</v>
      </c>
      <c r="F13" s="46">
        <f t="shared" si="6"/>
        <v>2.5060513272401655E-3</v>
      </c>
      <c r="H13" s="34">
        <f t="shared" si="4"/>
        <v>2018</v>
      </c>
      <c r="I13" s="89">
        <f>SUMIF('Monthly Data'!$B:$B,H13,'Monthly Data'!S:S)</f>
        <v>7471085.0094876662</v>
      </c>
      <c r="J13" s="89">
        <f>SUMIF('Monthly Data'!$B:$B,H13,'Monthly Data'!V:V)</f>
        <v>20877.900000000009</v>
      </c>
      <c r="K13" s="90">
        <f t="shared" si="1"/>
        <v>2.7944937011808572E-3</v>
      </c>
      <c r="L13" s="46">
        <f t="shared" si="8"/>
        <v>2.7915459900821438E-3</v>
      </c>
      <c r="M13" s="46"/>
      <c r="N13" s="34">
        <f t="shared" si="5"/>
        <v>2018</v>
      </c>
      <c r="O13" s="89">
        <f>SUMIF('Monthly Data'!$B:$B,N13,'Monthly Data'!Z:Z)</f>
        <v>403671.29981024703</v>
      </c>
      <c r="P13" s="89">
        <f>SUMIF('Monthly Data'!$B:$B,N13,'Monthly Data'!AC:AC)</f>
        <v>1111.0999999999999</v>
      </c>
      <c r="Q13" s="90">
        <f t="shared" si="2"/>
        <v>2.7524869876116844E-3</v>
      </c>
      <c r="R13" s="46">
        <f t="shared" si="7"/>
        <v>2.7550455732170951E-3</v>
      </c>
    </row>
    <row r="14" spans="1:20" s="210" customFormat="1" x14ac:dyDescent="0.2">
      <c r="A14" s="34"/>
      <c r="B14" s="34">
        <f t="shared" si="3"/>
        <v>2019</v>
      </c>
      <c r="C14" s="89">
        <f>SUMIF('Monthly Data'!B:B,B14,'Monthly Data'!L:L)</f>
        <v>347530976.20000005</v>
      </c>
      <c r="D14" s="89">
        <f>SUMIF('Monthly Data'!B:B,B14,'Monthly Data'!O:O)</f>
        <v>846326.70999999985</v>
      </c>
      <c r="E14" s="90">
        <f t="shared" ref="E14" si="9">D14/C14</f>
        <v>2.4352554677397982E-3</v>
      </c>
      <c r="F14" s="46">
        <f t="shared" ref="F14" si="10">AVERAGE(E12:E14)</f>
        <v>2.4667374588612434E-3</v>
      </c>
      <c r="H14" s="34">
        <f t="shared" si="4"/>
        <v>2019</v>
      </c>
      <c r="I14" s="89">
        <f>SUMIF('Monthly Data'!$B:$B,H14,'Monthly Data'!S:S)</f>
        <v>7481251.9100000011</v>
      </c>
      <c r="J14" s="89">
        <f>SUMIF('Monthly Data'!$B:$B,H14,'Monthly Data'!V:V)</f>
        <v>20902.350000000006</v>
      </c>
      <c r="K14" s="90">
        <f t="shared" ref="K14" si="11">J14/I14</f>
        <v>2.7939641989678707E-3</v>
      </c>
      <c r="L14" s="46">
        <f t="shared" ref="L14" si="12">AVERAGE(K12:K14)</f>
        <v>2.7945050400967745E-3</v>
      </c>
      <c r="M14" s="46"/>
      <c r="N14" s="34">
        <f t="shared" si="5"/>
        <v>2019</v>
      </c>
      <c r="O14" s="89">
        <f>SUMIF('Monthly Data'!$B:$B,N14,'Monthly Data'!Z:Z)</f>
        <v>372541.78</v>
      </c>
      <c r="P14" s="89">
        <f>SUMIF('Monthly Data'!$B:$B,N14,'Monthly Data'!AC:AC)</f>
        <v>1027.9099999999999</v>
      </c>
      <c r="Q14" s="90">
        <f t="shared" ref="Q14" si="13">P14/O14</f>
        <v>2.7591804602426061E-3</v>
      </c>
      <c r="R14" s="46">
        <f t="shared" ref="R14" si="14">AVERAGE(Q12:Q14)</f>
        <v>2.7552564672408456E-3</v>
      </c>
    </row>
    <row r="16" spans="1:20" x14ac:dyDescent="0.2">
      <c r="B16" s="34"/>
      <c r="C16" s="34" t="s">
        <v>143</v>
      </c>
      <c r="D16" s="90"/>
      <c r="E16" s="91" t="s">
        <v>144</v>
      </c>
      <c r="H16" s="34"/>
      <c r="I16" s="34" t="s">
        <v>143</v>
      </c>
      <c r="J16" s="90"/>
      <c r="K16" s="91" t="s">
        <v>144</v>
      </c>
      <c r="N16" s="34"/>
      <c r="O16" s="34" t="s">
        <v>143</v>
      </c>
      <c r="P16" s="90"/>
      <c r="Q16" s="91" t="s">
        <v>144</v>
      </c>
    </row>
    <row r="17" spans="2:17" x14ac:dyDescent="0.2">
      <c r="B17" s="88"/>
      <c r="C17" s="88" t="s">
        <v>119</v>
      </c>
      <c r="D17" s="92" t="s">
        <v>145</v>
      </c>
      <c r="E17" s="93"/>
      <c r="H17" s="88"/>
      <c r="I17" s="88" t="s">
        <v>119</v>
      </c>
      <c r="J17" s="92" t="s">
        <v>145</v>
      </c>
      <c r="K17" s="93"/>
      <c r="N17" s="88"/>
      <c r="O17" s="88" t="s">
        <v>119</v>
      </c>
      <c r="P17" s="92" t="s">
        <v>145</v>
      </c>
      <c r="Q17" s="93"/>
    </row>
    <row r="18" spans="2:17" x14ac:dyDescent="0.2">
      <c r="B18" s="81">
        <v>2019</v>
      </c>
      <c r="C18" s="82">
        <f ca="1">'Normalized Annual Summary'!AA15</f>
        <v>344784405.58585757</v>
      </c>
      <c r="D18" s="95">
        <f ca="1">C18*E18</f>
        <v>858490.65428909613</v>
      </c>
      <c r="E18" s="94">
        <f>AVERAGE(E4:E14)</f>
        <v>2.4899346965253518E-3</v>
      </c>
      <c r="F18" s="210"/>
      <c r="G18" s="210"/>
      <c r="H18" s="81">
        <v>2019</v>
      </c>
      <c r="I18" s="82">
        <f>'Normalized Annual Summary'!AK15</f>
        <v>7481251.9100000001</v>
      </c>
      <c r="J18" s="95">
        <f>I18*K18</f>
        <v>20898.455359138978</v>
      </c>
      <c r="K18" s="94">
        <f>AVERAGE(K4:K14)</f>
        <v>2.7934436121853537E-3</v>
      </c>
      <c r="L18" s="210"/>
      <c r="M18" s="210"/>
      <c r="N18" s="81">
        <v>2019</v>
      </c>
      <c r="O18" s="82">
        <f>'Normalized Annual Summary'!AU15</f>
        <v>372541.78</v>
      </c>
      <c r="P18" s="95">
        <f>O18*Q18</f>
        <v>1027.4742820524552</v>
      </c>
      <c r="Q18" s="166">
        <f>AVERAGE(Q7:Q14)</f>
        <v>2.7580108788132574E-3</v>
      </c>
    </row>
    <row r="19" spans="2:17" x14ac:dyDescent="0.2">
      <c r="B19" s="81">
        <v>2020</v>
      </c>
      <c r="C19" s="82">
        <f ca="1">'Normalized Annual Summary'!AA16</f>
        <v>346591108.8392998</v>
      </c>
      <c r="D19" s="95">
        <f ca="1">C19*E19</f>
        <v>862989.22740616708</v>
      </c>
      <c r="E19" s="94">
        <f>E18</f>
        <v>2.4899346965253518E-3</v>
      </c>
      <c r="H19" s="81">
        <v>2020</v>
      </c>
      <c r="I19" s="82">
        <f>'Normalized Annual Summary'!AK16</f>
        <v>7448452.1237150077</v>
      </c>
      <c r="J19" s="95">
        <f>I19*K19</f>
        <v>20806.831005660119</v>
      </c>
      <c r="K19" s="94">
        <f>K18</f>
        <v>2.7934436121853537E-3</v>
      </c>
      <c r="N19" s="81">
        <v>2020</v>
      </c>
      <c r="O19" s="82">
        <f>'Normalized Annual Summary'!AU16</f>
        <v>366103.68451333424</v>
      </c>
      <c r="P19" s="95">
        <f>O19*Q19</f>
        <v>1009.7179446613925</v>
      </c>
      <c r="Q19" s="94">
        <f>Q18</f>
        <v>2.7580108788132574E-3</v>
      </c>
    </row>
    <row r="23" spans="2:17" x14ac:dyDescent="0.2">
      <c r="B23" t="s">
        <v>205</v>
      </c>
      <c r="H23" t="s">
        <v>205</v>
      </c>
      <c r="N23" t="s">
        <v>237</v>
      </c>
    </row>
  </sheetData>
  <mergeCells count="3">
    <mergeCell ref="C2:E2"/>
    <mergeCell ref="I2:K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2CA5-F989-47A6-8B2B-686E9A801F4D}">
  <sheetPr codeName="Sheet2"/>
  <dimension ref="A1:S145"/>
  <sheetViews>
    <sheetView topLeftCell="A103" workbookViewId="0">
      <selection activeCell="C135" sqref="C135:C145"/>
    </sheetView>
  </sheetViews>
  <sheetFormatPr defaultRowHeight="12.75" x14ac:dyDescent="0.2"/>
  <cols>
    <col min="3" max="4" width="9.5" style="32" bestFit="1" customWidth="1"/>
    <col min="5" max="5" width="11.33203125" style="32" bestFit="1" customWidth="1"/>
    <col min="6" max="6" width="9" style="32" bestFit="1" customWidth="1"/>
    <col min="7" max="7" width="11.1640625" style="32" bestFit="1" customWidth="1"/>
    <col min="8" max="8" width="15" style="32" bestFit="1" customWidth="1"/>
    <col min="9" max="9" width="14.1640625" style="32" bestFit="1" customWidth="1"/>
    <col min="13" max="13" width="14.5" customWidth="1"/>
    <col min="14" max="16" width="13.33203125" bestFit="1" customWidth="1"/>
    <col min="17" max="17" width="13.1640625" customWidth="1"/>
    <col min="18" max="18" width="13.33203125" bestFit="1" customWidth="1"/>
  </cols>
  <sheetData>
    <row r="1" spans="1:19" x14ac:dyDescent="0.2">
      <c r="A1" t="s">
        <v>14</v>
      </c>
      <c r="C1" s="32" t="s">
        <v>47</v>
      </c>
      <c r="D1" s="32" t="s">
        <v>48</v>
      </c>
      <c r="E1" s="32" t="s">
        <v>51</v>
      </c>
      <c r="F1" s="32" t="s">
        <v>49</v>
      </c>
      <c r="G1" s="32" t="s">
        <v>50</v>
      </c>
      <c r="H1" s="32" t="s">
        <v>53</v>
      </c>
      <c r="I1" s="32" t="s">
        <v>52</v>
      </c>
    </row>
    <row r="2" spans="1:19" x14ac:dyDescent="0.2">
      <c r="A2" s="29">
        <v>39814</v>
      </c>
      <c r="B2" s="31">
        <f>YEAR(A2)</f>
        <v>2009</v>
      </c>
      <c r="C2" s="32">
        <v>6506.5</v>
      </c>
      <c r="D2" s="32">
        <v>83.9</v>
      </c>
      <c r="E2" s="32">
        <v>251</v>
      </c>
      <c r="F2" s="32">
        <v>591636.5</v>
      </c>
      <c r="G2" s="32">
        <v>4636.8</v>
      </c>
      <c r="H2" s="32">
        <v>6541.6</v>
      </c>
      <c r="I2" s="32">
        <v>83.9</v>
      </c>
      <c r="K2" s="33"/>
      <c r="L2" s="33"/>
    </row>
    <row r="3" spans="1:19" x14ac:dyDescent="0.2">
      <c r="A3" s="29">
        <v>39845</v>
      </c>
      <c r="B3" s="31">
        <f t="shared" ref="B3:B66" si="0">YEAR(A3)</f>
        <v>2009</v>
      </c>
      <c r="C3" s="32">
        <v>6436.2</v>
      </c>
      <c r="D3" s="32">
        <v>81.900000000000006</v>
      </c>
      <c r="E3" s="32">
        <v>251</v>
      </c>
      <c r="F3" s="32">
        <v>591636.5</v>
      </c>
      <c r="G3" s="32">
        <v>4636.8</v>
      </c>
      <c r="H3" s="32">
        <v>6506</v>
      </c>
      <c r="I3" s="32">
        <v>83.5</v>
      </c>
      <c r="K3" s="33"/>
      <c r="L3" s="34" t="s">
        <v>54</v>
      </c>
      <c r="M3" s="34" t="s">
        <v>55</v>
      </c>
      <c r="N3" s="34" t="s">
        <v>56</v>
      </c>
      <c r="O3" s="34" t="s">
        <v>57</v>
      </c>
      <c r="P3" s="34" t="s">
        <v>58</v>
      </c>
      <c r="Q3" s="34" t="s">
        <v>206</v>
      </c>
      <c r="R3" s="34" t="s">
        <v>59</v>
      </c>
    </row>
    <row r="4" spans="1:19" x14ac:dyDescent="0.2">
      <c r="A4" s="29">
        <v>39873</v>
      </c>
      <c r="B4" s="31">
        <f t="shared" si="0"/>
        <v>2009</v>
      </c>
      <c r="C4" s="32">
        <v>6363.8</v>
      </c>
      <c r="D4" s="32">
        <v>81.099999999999994</v>
      </c>
      <c r="E4" s="32">
        <v>251</v>
      </c>
      <c r="F4" s="32">
        <v>591636.5</v>
      </c>
      <c r="G4" s="32">
        <v>4636.8</v>
      </c>
      <c r="H4" s="32">
        <v>6466.8</v>
      </c>
      <c r="I4" s="32">
        <v>83.1</v>
      </c>
      <c r="K4" s="33"/>
      <c r="L4" s="34" t="s">
        <v>60</v>
      </c>
      <c r="M4" s="217">
        <v>43873</v>
      </c>
      <c r="N4" s="217">
        <v>43816</v>
      </c>
      <c r="O4" s="217">
        <v>43843</v>
      </c>
      <c r="P4" s="218">
        <v>43800</v>
      </c>
      <c r="Q4" s="217">
        <v>43747</v>
      </c>
      <c r="R4" s="35"/>
    </row>
    <row r="5" spans="1:19" x14ac:dyDescent="0.2">
      <c r="A5" s="29">
        <v>39904</v>
      </c>
      <c r="B5" s="31">
        <f t="shared" si="0"/>
        <v>2009</v>
      </c>
      <c r="C5" s="32">
        <v>6359.6</v>
      </c>
      <c r="D5" s="32">
        <v>79.8</v>
      </c>
      <c r="E5" s="32">
        <v>251</v>
      </c>
      <c r="F5" s="32">
        <v>591636.5</v>
      </c>
      <c r="G5" s="32">
        <v>4636.8</v>
      </c>
      <c r="H5" s="32">
        <v>6445.5</v>
      </c>
      <c r="I5" s="32">
        <v>81.900000000000006</v>
      </c>
      <c r="K5" s="33"/>
      <c r="L5" s="34">
        <v>2019</v>
      </c>
      <c r="M5" s="219">
        <v>2.9000000000000001E-2</v>
      </c>
      <c r="N5" s="219">
        <v>2.8000000000000001E-2</v>
      </c>
      <c r="O5" s="219">
        <v>2.9000000000000001E-2</v>
      </c>
      <c r="P5" s="219">
        <v>2.8000000000000001E-2</v>
      </c>
      <c r="Q5" s="220">
        <v>2.5999999999999999E-2</v>
      </c>
      <c r="R5" s="36">
        <f>AVERAGE(M5:P5)</f>
        <v>2.8500000000000001E-2</v>
      </c>
    </row>
    <row r="6" spans="1:19" x14ac:dyDescent="0.2">
      <c r="A6" s="29">
        <v>39934</v>
      </c>
      <c r="B6" s="31">
        <f t="shared" si="0"/>
        <v>2009</v>
      </c>
      <c r="C6" s="32">
        <v>6382.1</v>
      </c>
      <c r="D6" s="32">
        <v>81</v>
      </c>
      <c r="E6" s="32">
        <v>251</v>
      </c>
      <c r="F6" s="32">
        <v>591636.5</v>
      </c>
      <c r="G6" s="32">
        <v>4636.8</v>
      </c>
      <c r="H6" s="32">
        <v>6420.3</v>
      </c>
      <c r="I6" s="32">
        <v>81.7</v>
      </c>
      <c r="K6" s="33"/>
      <c r="L6" s="34">
        <v>2020</v>
      </c>
      <c r="M6" s="220">
        <v>1.9E-2</v>
      </c>
      <c r="N6" s="219">
        <v>1.4E-2</v>
      </c>
      <c r="O6" s="220">
        <v>1.2E-2</v>
      </c>
      <c r="P6" s="220">
        <v>1.4E-2</v>
      </c>
      <c r="Q6" s="220">
        <v>5.0000000000000001E-3</v>
      </c>
      <c r="R6" s="36">
        <f>AVERAGE(M6:P6)</f>
        <v>1.4749999999999999E-2</v>
      </c>
    </row>
    <row r="7" spans="1:19" x14ac:dyDescent="0.2">
      <c r="A7" s="29">
        <v>39965</v>
      </c>
      <c r="B7" s="31">
        <f t="shared" si="0"/>
        <v>2009</v>
      </c>
      <c r="C7" s="32">
        <v>6429.4</v>
      </c>
      <c r="D7" s="32">
        <v>81.099999999999994</v>
      </c>
      <c r="E7" s="32">
        <v>251</v>
      </c>
      <c r="F7" s="32">
        <v>591636.5</v>
      </c>
      <c r="G7" s="32">
        <v>4636.8</v>
      </c>
      <c r="H7" s="32">
        <v>6393.2</v>
      </c>
      <c r="I7" s="32">
        <v>80.599999999999994</v>
      </c>
      <c r="K7" s="33"/>
    </row>
    <row r="8" spans="1:19" x14ac:dyDescent="0.2">
      <c r="A8" s="29">
        <v>39995</v>
      </c>
      <c r="B8" s="31">
        <f t="shared" si="0"/>
        <v>2009</v>
      </c>
      <c r="C8" s="32">
        <v>6467</v>
      </c>
      <c r="D8" s="32">
        <v>81.099999999999994</v>
      </c>
      <c r="E8" s="32">
        <v>251</v>
      </c>
      <c r="F8" s="32">
        <v>591636.5</v>
      </c>
      <c r="G8" s="32">
        <v>4636.8</v>
      </c>
      <c r="H8" s="32">
        <v>6390.2</v>
      </c>
      <c r="I8" s="32">
        <v>79.8</v>
      </c>
      <c r="K8" s="33"/>
      <c r="L8" s="34" t="s">
        <v>49</v>
      </c>
      <c r="M8" s="34"/>
      <c r="N8" s="34"/>
      <c r="O8" s="34"/>
      <c r="P8" s="34"/>
      <c r="Q8" s="34"/>
      <c r="R8" s="34"/>
      <c r="S8" s="30"/>
    </row>
    <row r="9" spans="1:19" x14ac:dyDescent="0.2">
      <c r="A9" s="29">
        <v>40026</v>
      </c>
      <c r="B9" s="31">
        <f t="shared" si="0"/>
        <v>2009</v>
      </c>
      <c r="C9" s="32">
        <v>6487.6</v>
      </c>
      <c r="D9" s="32">
        <v>80.5</v>
      </c>
      <c r="E9" s="32">
        <v>251</v>
      </c>
      <c r="F9" s="32">
        <v>591636.5</v>
      </c>
      <c r="G9" s="32">
        <v>4636.8</v>
      </c>
      <c r="H9" s="32">
        <v>6401</v>
      </c>
      <c r="I9" s="32">
        <v>78.599999999999994</v>
      </c>
      <c r="K9" s="33"/>
      <c r="L9" s="34">
        <v>2019</v>
      </c>
      <c r="M9" s="220">
        <v>1.7000000000000001E-2</v>
      </c>
      <c r="N9" s="219">
        <v>1.7999999999999999E-2</v>
      </c>
      <c r="O9" s="219">
        <v>1.7000000000000001E-2</v>
      </c>
      <c r="P9" s="219">
        <v>1.7000000000000001E-2</v>
      </c>
      <c r="Q9" s="219">
        <v>1.7000000000000001E-2</v>
      </c>
      <c r="R9" s="36">
        <f>AVERAGE(M9:P9)</f>
        <v>1.7250000000000001E-2</v>
      </c>
    </row>
    <row r="10" spans="1:19" x14ac:dyDescent="0.2">
      <c r="A10" s="29">
        <v>40057</v>
      </c>
      <c r="B10" s="31">
        <f t="shared" si="0"/>
        <v>2009</v>
      </c>
      <c r="C10" s="32">
        <v>6470.2</v>
      </c>
      <c r="D10" s="32">
        <v>79.2</v>
      </c>
      <c r="E10" s="32">
        <v>251</v>
      </c>
      <c r="F10" s="32">
        <v>591636.5</v>
      </c>
      <c r="G10" s="32">
        <v>4636.8</v>
      </c>
      <c r="H10" s="32">
        <v>6421.2</v>
      </c>
      <c r="I10" s="32">
        <v>78</v>
      </c>
      <c r="K10" s="33"/>
      <c r="L10" s="34">
        <v>2020</v>
      </c>
      <c r="M10" s="220">
        <v>1.7999999999999999E-2</v>
      </c>
      <c r="N10" s="219">
        <v>1.7000000000000001E-2</v>
      </c>
      <c r="O10" s="219">
        <v>1.4999999999999999E-2</v>
      </c>
      <c r="P10" s="220">
        <v>1.6E-2</v>
      </c>
      <c r="Q10" s="220">
        <v>1.2999999999999999E-2</v>
      </c>
      <c r="R10" s="36">
        <f>AVERAGE(M10:P10)</f>
        <v>1.6500000000000001E-2</v>
      </c>
    </row>
    <row r="11" spans="1:19" x14ac:dyDescent="0.2">
      <c r="A11" s="29">
        <v>40087</v>
      </c>
      <c r="B11" s="31">
        <f t="shared" si="0"/>
        <v>2009</v>
      </c>
      <c r="C11" s="32">
        <v>6472.1</v>
      </c>
      <c r="D11" s="32">
        <v>78.7</v>
      </c>
      <c r="E11" s="32">
        <v>251</v>
      </c>
      <c r="F11" s="32">
        <v>591636.5</v>
      </c>
      <c r="G11" s="32">
        <v>4636.8</v>
      </c>
      <c r="H11" s="32">
        <v>6438.2</v>
      </c>
      <c r="I11" s="32">
        <v>77.5</v>
      </c>
      <c r="K11" s="33"/>
    </row>
    <row r="12" spans="1:19" x14ac:dyDescent="0.2">
      <c r="A12" s="29">
        <v>40118</v>
      </c>
      <c r="B12" s="31">
        <f t="shared" si="0"/>
        <v>2009</v>
      </c>
      <c r="C12" s="32">
        <v>6465.6</v>
      </c>
      <c r="D12" s="32">
        <v>77.8</v>
      </c>
      <c r="E12" s="32">
        <v>251</v>
      </c>
      <c r="F12" s="32">
        <v>591636.5</v>
      </c>
      <c r="G12" s="32">
        <v>4636.8</v>
      </c>
      <c r="H12" s="32">
        <v>6454</v>
      </c>
      <c r="I12" s="32">
        <v>77.2</v>
      </c>
      <c r="K12" s="33"/>
      <c r="Q12" s="222" t="s">
        <v>228</v>
      </c>
      <c r="S12" s="30"/>
    </row>
    <row r="13" spans="1:19" x14ac:dyDescent="0.2">
      <c r="A13" s="29">
        <v>40148</v>
      </c>
      <c r="B13" s="31">
        <f t="shared" si="0"/>
        <v>2009</v>
      </c>
      <c r="C13" s="32">
        <v>6467.5</v>
      </c>
      <c r="D13" s="32">
        <v>77.8</v>
      </c>
      <c r="E13" s="32">
        <v>251</v>
      </c>
      <c r="F13" s="32">
        <v>591636.5</v>
      </c>
      <c r="G13" s="32">
        <v>4636.8</v>
      </c>
      <c r="H13" s="32">
        <v>6458.5</v>
      </c>
      <c r="I13" s="32">
        <v>77.2</v>
      </c>
      <c r="K13" s="33"/>
      <c r="L13" s="37"/>
      <c r="M13" s="221" t="s">
        <v>227</v>
      </c>
      <c r="N13" s="37"/>
      <c r="O13" s="37"/>
      <c r="P13" s="37"/>
      <c r="Q13" s="221" t="s">
        <v>229</v>
      </c>
      <c r="R13" s="36"/>
    </row>
    <row r="14" spans="1:19" x14ac:dyDescent="0.2">
      <c r="A14" s="29">
        <v>40179</v>
      </c>
      <c r="B14" s="31">
        <f t="shared" si="0"/>
        <v>2010</v>
      </c>
      <c r="C14" s="32">
        <v>6434.5</v>
      </c>
      <c r="D14" s="32">
        <v>77</v>
      </c>
      <c r="E14" s="32">
        <v>254</v>
      </c>
      <c r="F14" s="32">
        <v>609770.30000000005</v>
      </c>
      <c r="G14" s="32">
        <v>4912.2</v>
      </c>
      <c r="H14" s="32">
        <v>6466.9</v>
      </c>
      <c r="I14" s="32">
        <v>77.3</v>
      </c>
      <c r="K14" s="33"/>
      <c r="L14" s="37"/>
      <c r="M14" s="37"/>
      <c r="N14" s="37"/>
      <c r="O14" s="37"/>
      <c r="P14" s="37"/>
      <c r="Q14" s="37"/>
      <c r="R14" s="37"/>
    </row>
    <row r="15" spans="1:19" x14ac:dyDescent="0.2">
      <c r="A15" s="29">
        <v>40210</v>
      </c>
      <c r="B15" s="31">
        <f t="shared" si="0"/>
        <v>2010</v>
      </c>
      <c r="C15" s="32">
        <v>6404.1</v>
      </c>
      <c r="D15" s="32">
        <v>75.7</v>
      </c>
      <c r="E15" s="32">
        <v>254</v>
      </c>
      <c r="F15" s="32">
        <v>609770.30000000005</v>
      </c>
      <c r="G15" s="32">
        <v>4912.2</v>
      </c>
      <c r="H15" s="32">
        <v>6471</v>
      </c>
      <c r="I15" s="32">
        <v>77.3</v>
      </c>
      <c r="K15" s="33"/>
      <c r="L15" s="37"/>
      <c r="N15" s="37"/>
      <c r="O15" s="37"/>
      <c r="P15" s="37"/>
      <c r="Q15" s="37"/>
      <c r="R15" s="37"/>
    </row>
    <row r="16" spans="1:19" x14ac:dyDescent="0.2">
      <c r="A16" s="29">
        <v>40238</v>
      </c>
      <c r="B16" s="31">
        <f t="shared" si="0"/>
        <v>2010</v>
      </c>
      <c r="C16" s="32">
        <v>6377.2</v>
      </c>
      <c r="D16" s="32">
        <v>75.5</v>
      </c>
      <c r="E16" s="32">
        <v>254</v>
      </c>
      <c r="F16" s="32">
        <v>609770.30000000005</v>
      </c>
      <c r="G16" s="32">
        <v>4912.2</v>
      </c>
      <c r="H16" s="32">
        <v>6477.5</v>
      </c>
      <c r="I16" s="32">
        <v>77.7</v>
      </c>
      <c r="K16" s="33"/>
      <c r="L16" s="33"/>
      <c r="M16" s="30"/>
      <c r="N16" s="30"/>
    </row>
    <row r="17" spans="1:14" x14ac:dyDescent="0.2">
      <c r="A17" s="29">
        <v>40269</v>
      </c>
      <c r="B17" s="31">
        <f t="shared" si="0"/>
        <v>2010</v>
      </c>
      <c r="C17" s="32">
        <v>6401.7</v>
      </c>
      <c r="D17" s="32">
        <v>76.8</v>
      </c>
      <c r="E17" s="32">
        <v>254</v>
      </c>
      <c r="F17" s="32">
        <v>609770.30000000005</v>
      </c>
      <c r="G17" s="32">
        <v>4912.2</v>
      </c>
      <c r="H17" s="32">
        <v>6485</v>
      </c>
      <c r="I17" s="32">
        <v>78.8</v>
      </c>
      <c r="K17" s="33"/>
      <c r="L17" s="33"/>
      <c r="M17" s="30"/>
      <c r="N17" s="30"/>
    </row>
    <row r="18" spans="1:14" x14ac:dyDescent="0.2">
      <c r="A18" s="29">
        <v>40299</v>
      </c>
      <c r="B18" s="31">
        <f t="shared" si="0"/>
        <v>2010</v>
      </c>
      <c r="C18" s="32">
        <v>6468.9</v>
      </c>
      <c r="D18" s="32">
        <v>79.7</v>
      </c>
      <c r="E18" s="32">
        <v>254</v>
      </c>
      <c r="F18" s="32">
        <v>609770.30000000005</v>
      </c>
      <c r="G18" s="32">
        <v>4912.2</v>
      </c>
      <c r="H18" s="32">
        <v>6506.8</v>
      </c>
      <c r="I18" s="32">
        <v>80.3</v>
      </c>
      <c r="K18" s="33"/>
      <c r="L18" s="33"/>
      <c r="M18" s="30"/>
      <c r="N18" s="30"/>
    </row>
    <row r="19" spans="1:14" x14ac:dyDescent="0.2">
      <c r="A19" s="29">
        <v>40330</v>
      </c>
      <c r="B19" s="31">
        <f t="shared" si="0"/>
        <v>2010</v>
      </c>
      <c r="C19" s="32">
        <v>6578.9</v>
      </c>
      <c r="D19" s="32">
        <v>82.7</v>
      </c>
      <c r="E19" s="32">
        <v>254</v>
      </c>
      <c r="F19" s="32">
        <v>609770.30000000005</v>
      </c>
      <c r="G19" s="32">
        <v>4912.2</v>
      </c>
      <c r="H19" s="32">
        <v>6540.8</v>
      </c>
      <c r="I19" s="32">
        <v>81.900000000000006</v>
      </c>
      <c r="K19" s="33"/>
      <c r="L19" s="33"/>
      <c r="M19" s="30"/>
      <c r="N19" s="30"/>
    </row>
    <row r="20" spans="1:14" x14ac:dyDescent="0.2">
      <c r="A20" s="29">
        <v>40360</v>
      </c>
      <c r="B20" s="31">
        <f t="shared" si="0"/>
        <v>2010</v>
      </c>
      <c r="C20" s="32">
        <v>6640.9</v>
      </c>
      <c r="D20" s="32">
        <v>83.8</v>
      </c>
      <c r="E20" s="32">
        <v>254</v>
      </c>
      <c r="F20" s="32">
        <v>609770.30000000005</v>
      </c>
      <c r="G20" s="32">
        <v>4912.2</v>
      </c>
      <c r="H20" s="32">
        <v>6561</v>
      </c>
      <c r="I20" s="32">
        <v>82.3</v>
      </c>
      <c r="K20" s="33"/>
      <c r="L20" s="33"/>
    </row>
    <row r="21" spans="1:14" x14ac:dyDescent="0.2">
      <c r="A21" s="29">
        <v>40391</v>
      </c>
      <c r="B21" s="31">
        <f t="shared" si="0"/>
        <v>2010</v>
      </c>
      <c r="C21" s="32">
        <v>6662.6</v>
      </c>
      <c r="D21" s="32">
        <v>83.1</v>
      </c>
      <c r="E21" s="32">
        <v>254</v>
      </c>
      <c r="F21" s="32">
        <v>609770.30000000005</v>
      </c>
      <c r="G21" s="32">
        <v>4912.2</v>
      </c>
      <c r="H21" s="32">
        <v>6568.9</v>
      </c>
      <c r="I21" s="32">
        <v>82.3</v>
      </c>
      <c r="K21" s="33"/>
      <c r="L21" s="33"/>
    </row>
    <row r="22" spans="1:14" x14ac:dyDescent="0.2">
      <c r="A22" s="29">
        <v>40422</v>
      </c>
      <c r="B22" s="31">
        <f t="shared" si="0"/>
        <v>2010</v>
      </c>
      <c r="C22" s="32">
        <v>6611.2</v>
      </c>
      <c r="D22" s="32">
        <v>82.7</v>
      </c>
      <c r="E22" s="32">
        <v>254</v>
      </c>
      <c r="F22" s="32">
        <v>609770.30000000005</v>
      </c>
      <c r="G22" s="32">
        <v>4912.2</v>
      </c>
      <c r="H22" s="32">
        <v>6556</v>
      </c>
      <c r="I22" s="32">
        <v>82.8</v>
      </c>
      <c r="K22" s="33"/>
      <c r="L22" s="33"/>
    </row>
    <row r="23" spans="1:14" x14ac:dyDescent="0.2">
      <c r="A23" s="29">
        <v>40452</v>
      </c>
      <c r="B23" s="31">
        <f t="shared" si="0"/>
        <v>2010</v>
      </c>
      <c r="C23" s="32">
        <v>6587.1</v>
      </c>
      <c r="D23" s="32">
        <v>82.6</v>
      </c>
      <c r="E23" s="32">
        <v>254</v>
      </c>
      <c r="F23" s="32">
        <v>609770.30000000005</v>
      </c>
      <c r="G23" s="32">
        <v>4912.2</v>
      </c>
      <c r="H23" s="32">
        <v>6551.6</v>
      </c>
      <c r="I23" s="32">
        <v>82.8</v>
      </c>
      <c r="K23" s="33"/>
      <c r="L23" s="33"/>
    </row>
    <row r="24" spans="1:14" x14ac:dyDescent="0.2">
      <c r="A24" s="29">
        <v>40483</v>
      </c>
      <c r="B24" s="31">
        <f t="shared" si="0"/>
        <v>2010</v>
      </c>
      <c r="C24" s="32">
        <v>6566.6</v>
      </c>
      <c r="D24" s="32">
        <v>83.1</v>
      </c>
      <c r="E24" s="32">
        <v>254</v>
      </c>
      <c r="F24" s="32">
        <v>609770.30000000005</v>
      </c>
      <c r="G24" s="32">
        <v>4912.2</v>
      </c>
      <c r="H24" s="32">
        <v>6555.7</v>
      </c>
      <c r="I24" s="32">
        <v>82.7</v>
      </c>
      <c r="K24" s="33"/>
      <c r="L24" s="33"/>
    </row>
    <row r="25" spans="1:14" x14ac:dyDescent="0.2">
      <c r="A25" s="29">
        <v>40513</v>
      </c>
      <c r="B25" s="31">
        <f t="shared" si="0"/>
        <v>2010</v>
      </c>
      <c r="C25" s="32">
        <v>6584.1</v>
      </c>
      <c r="D25" s="32">
        <v>82</v>
      </c>
      <c r="E25" s="32">
        <v>254</v>
      </c>
      <c r="F25" s="32">
        <v>609770.30000000005</v>
      </c>
      <c r="G25" s="32">
        <v>4912.2</v>
      </c>
      <c r="H25" s="32">
        <v>6578.3</v>
      </c>
      <c r="I25" s="32">
        <v>81.5</v>
      </c>
      <c r="K25" s="33"/>
      <c r="L25" s="33"/>
    </row>
    <row r="26" spans="1:14" x14ac:dyDescent="0.2">
      <c r="A26" s="29">
        <v>40544</v>
      </c>
      <c r="B26" s="31">
        <f t="shared" si="0"/>
        <v>2011</v>
      </c>
      <c r="C26" s="32">
        <v>6571.2</v>
      </c>
      <c r="D26" s="32">
        <v>81.3</v>
      </c>
      <c r="E26" s="32">
        <v>261</v>
      </c>
      <c r="F26" s="32">
        <v>625936.9</v>
      </c>
      <c r="G26" s="32">
        <v>6200.4</v>
      </c>
      <c r="H26" s="32">
        <v>6606.3</v>
      </c>
      <c r="I26" s="32">
        <v>81.7</v>
      </c>
      <c r="K26" s="33"/>
      <c r="L26" s="33"/>
    </row>
    <row r="27" spans="1:14" x14ac:dyDescent="0.2">
      <c r="A27" s="29">
        <v>40575</v>
      </c>
      <c r="B27" s="31">
        <f t="shared" si="0"/>
        <v>2011</v>
      </c>
      <c r="C27" s="32">
        <v>6548.1</v>
      </c>
      <c r="D27" s="32">
        <v>80.400000000000006</v>
      </c>
      <c r="E27" s="32">
        <v>261</v>
      </c>
      <c r="F27" s="32">
        <v>625936.9</v>
      </c>
      <c r="G27" s="32">
        <v>6200.4</v>
      </c>
      <c r="H27" s="32">
        <v>6619.5</v>
      </c>
      <c r="I27" s="32">
        <v>82.1</v>
      </c>
      <c r="K27" s="33"/>
      <c r="L27" s="33"/>
    </row>
    <row r="28" spans="1:14" x14ac:dyDescent="0.2">
      <c r="A28" s="29">
        <v>40603</v>
      </c>
      <c r="B28" s="31">
        <f t="shared" si="0"/>
        <v>2011</v>
      </c>
      <c r="C28" s="32">
        <v>6523.7</v>
      </c>
      <c r="D28" s="32">
        <v>79.7</v>
      </c>
      <c r="E28" s="32">
        <v>261</v>
      </c>
      <c r="F28" s="32">
        <v>625936.9</v>
      </c>
      <c r="G28" s="32">
        <v>6200.4</v>
      </c>
      <c r="H28" s="32">
        <v>6628.6</v>
      </c>
      <c r="I28" s="32">
        <v>82</v>
      </c>
      <c r="K28" s="33"/>
      <c r="L28" s="33"/>
    </row>
    <row r="29" spans="1:14" x14ac:dyDescent="0.2">
      <c r="A29" s="29">
        <v>40634</v>
      </c>
      <c r="B29" s="31">
        <f t="shared" si="0"/>
        <v>2011</v>
      </c>
      <c r="C29" s="32">
        <v>6550</v>
      </c>
      <c r="D29" s="32">
        <v>79.7</v>
      </c>
      <c r="E29" s="32">
        <v>261</v>
      </c>
      <c r="F29" s="32">
        <v>625936.9</v>
      </c>
      <c r="G29" s="32">
        <v>6200.4</v>
      </c>
      <c r="H29" s="32">
        <v>6635.5</v>
      </c>
      <c r="I29" s="32">
        <v>81.599999999999994</v>
      </c>
      <c r="K29" s="33"/>
      <c r="L29" s="33"/>
    </row>
    <row r="30" spans="1:14" x14ac:dyDescent="0.2">
      <c r="A30" s="29">
        <v>40664</v>
      </c>
      <c r="B30" s="31">
        <f t="shared" si="0"/>
        <v>2011</v>
      </c>
      <c r="C30" s="32">
        <v>6612</v>
      </c>
      <c r="D30" s="32">
        <v>80.599999999999994</v>
      </c>
      <c r="E30" s="32">
        <v>261</v>
      </c>
      <c r="F30" s="32">
        <v>625936.9</v>
      </c>
      <c r="G30" s="32">
        <v>6200.4</v>
      </c>
      <c r="H30" s="32">
        <v>6645.8</v>
      </c>
      <c r="I30" s="32">
        <v>80.8</v>
      </c>
      <c r="K30" s="33"/>
      <c r="L30" s="33"/>
    </row>
    <row r="31" spans="1:14" x14ac:dyDescent="0.2">
      <c r="A31" s="29">
        <v>40695</v>
      </c>
      <c r="B31" s="31">
        <f t="shared" si="0"/>
        <v>2011</v>
      </c>
      <c r="C31" s="32">
        <v>6706.8</v>
      </c>
      <c r="D31" s="32">
        <v>82.1</v>
      </c>
      <c r="E31" s="32">
        <v>261</v>
      </c>
      <c r="F31" s="32">
        <v>625936.9</v>
      </c>
      <c r="G31" s="32">
        <v>6200.4</v>
      </c>
      <c r="H31" s="32">
        <v>6662</v>
      </c>
      <c r="I31" s="32">
        <v>81</v>
      </c>
      <c r="K31" s="33"/>
      <c r="L31" s="33"/>
    </row>
    <row r="32" spans="1:14" x14ac:dyDescent="0.2">
      <c r="A32" s="29">
        <v>40725</v>
      </c>
      <c r="B32" s="31">
        <f t="shared" si="0"/>
        <v>2011</v>
      </c>
      <c r="C32" s="32">
        <v>6755.3</v>
      </c>
      <c r="D32" s="32">
        <v>83.4</v>
      </c>
      <c r="E32" s="32">
        <v>261</v>
      </c>
      <c r="F32" s="32">
        <v>625936.9</v>
      </c>
      <c r="G32" s="32">
        <v>6200.4</v>
      </c>
      <c r="H32" s="32">
        <v>6665.8</v>
      </c>
      <c r="I32" s="32">
        <v>81.5</v>
      </c>
      <c r="K32" s="33"/>
      <c r="L32" s="33"/>
    </row>
    <row r="33" spans="1:12" x14ac:dyDescent="0.2">
      <c r="A33" s="29">
        <v>40756</v>
      </c>
      <c r="B33" s="31">
        <f t="shared" si="0"/>
        <v>2011</v>
      </c>
      <c r="C33" s="32">
        <v>6778</v>
      </c>
      <c r="D33" s="32">
        <v>84.1</v>
      </c>
      <c r="E33" s="32">
        <v>261</v>
      </c>
      <c r="F33" s="32">
        <v>625936.9</v>
      </c>
      <c r="G33" s="32">
        <v>6200.4</v>
      </c>
      <c r="H33" s="32">
        <v>6677.5</v>
      </c>
      <c r="I33" s="32">
        <v>83.2</v>
      </c>
      <c r="K33" s="33"/>
      <c r="L33" s="33"/>
    </row>
    <row r="34" spans="1:12" x14ac:dyDescent="0.2">
      <c r="A34" s="29">
        <v>40787</v>
      </c>
      <c r="B34" s="31">
        <f t="shared" si="0"/>
        <v>2011</v>
      </c>
      <c r="C34" s="32">
        <v>6734.6</v>
      </c>
      <c r="D34" s="32">
        <v>84</v>
      </c>
      <c r="E34" s="32">
        <v>261</v>
      </c>
      <c r="F34" s="32">
        <v>625936.9</v>
      </c>
      <c r="G34" s="32">
        <v>6200.4</v>
      </c>
      <c r="H34" s="32">
        <v>6674.4</v>
      </c>
      <c r="I34" s="32">
        <v>83.9</v>
      </c>
      <c r="K34" s="33"/>
      <c r="L34" s="33"/>
    </row>
    <row r="35" spans="1:12" x14ac:dyDescent="0.2">
      <c r="A35" s="29">
        <v>40817</v>
      </c>
      <c r="B35" s="31">
        <f t="shared" si="0"/>
        <v>2011</v>
      </c>
      <c r="C35" s="32">
        <v>6702.2</v>
      </c>
      <c r="D35" s="32">
        <v>84</v>
      </c>
      <c r="E35" s="32">
        <v>261</v>
      </c>
      <c r="F35" s="32">
        <v>625936.9</v>
      </c>
      <c r="G35" s="32">
        <v>6200.4</v>
      </c>
      <c r="H35" s="32">
        <v>6668.1</v>
      </c>
      <c r="I35" s="32">
        <v>84.2</v>
      </c>
      <c r="K35" s="33"/>
      <c r="L35" s="33"/>
    </row>
    <row r="36" spans="1:12" x14ac:dyDescent="0.2">
      <c r="A36" s="29">
        <v>40848</v>
      </c>
      <c r="B36" s="31">
        <f t="shared" si="0"/>
        <v>2011</v>
      </c>
      <c r="C36" s="32">
        <v>6669.4</v>
      </c>
      <c r="D36" s="32">
        <v>83</v>
      </c>
      <c r="E36" s="32">
        <v>261</v>
      </c>
      <c r="F36" s="32">
        <v>625936.9</v>
      </c>
      <c r="G36" s="32">
        <v>6200.4</v>
      </c>
      <c r="H36" s="32">
        <v>6662.8</v>
      </c>
      <c r="I36" s="32">
        <v>82.8</v>
      </c>
      <c r="K36" s="33"/>
      <c r="L36" s="33"/>
    </row>
    <row r="37" spans="1:12" x14ac:dyDescent="0.2">
      <c r="A37" s="29">
        <v>40878</v>
      </c>
      <c r="B37" s="31">
        <f t="shared" si="0"/>
        <v>2011</v>
      </c>
      <c r="C37" s="32">
        <v>6668.3</v>
      </c>
      <c r="D37" s="32">
        <v>82.4</v>
      </c>
      <c r="E37" s="32">
        <v>261</v>
      </c>
      <c r="F37" s="32">
        <v>625936.9</v>
      </c>
      <c r="G37" s="32">
        <v>6200.4</v>
      </c>
      <c r="H37" s="32">
        <v>6667.5</v>
      </c>
      <c r="I37" s="32">
        <v>81.900000000000006</v>
      </c>
      <c r="K37" s="33"/>
      <c r="L37" s="33"/>
    </row>
    <row r="38" spans="1:12" x14ac:dyDescent="0.2">
      <c r="A38" s="29">
        <v>40909</v>
      </c>
      <c r="B38" s="31">
        <f t="shared" si="0"/>
        <v>2012</v>
      </c>
      <c r="C38" s="32">
        <v>6635.9</v>
      </c>
      <c r="D38" s="32">
        <v>80.5</v>
      </c>
      <c r="E38" s="32">
        <v>255</v>
      </c>
      <c r="F38" s="32">
        <v>634944.30000000005</v>
      </c>
      <c r="G38" s="32">
        <v>5688.4</v>
      </c>
      <c r="H38" s="32">
        <v>6673.6</v>
      </c>
      <c r="I38" s="32">
        <v>80.900000000000006</v>
      </c>
      <c r="K38" s="33"/>
      <c r="L38" s="33"/>
    </row>
    <row r="39" spans="1:12" x14ac:dyDescent="0.2">
      <c r="A39" s="29">
        <v>40940</v>
      </c>
      <c r="B39" s="31">
        <f t="shared" si="0"/>
        <v>2012</v>
      </c>
      <c r="C39" s="32">
        <v>6598</v>
      </c>
      <c r="D39" s="32">
        <v>79.8</v>
      </c>
      <c r="E39" s="32">
        <v>255</v>
      </c>
      <c r="F39" s="32">
        <v>634944.30000000005</v>
      </c>
      <c r="G39" s="32">
        <v>5688.4</v>
      </c>
      <c r="H39" s="32">
        <v>6670.7</v>
      </c>
      <c r="I39" s="32">
        <v>81.2</v>
      </c>
      <c r="K39" s="33"/>
      <c r="L39" s="33"/>
    </row>
    <row r="40" spans="1:12" x14ac:dyDescent="0.2">
      <c r="A40" s="29">
        <v>40969</v>
      </c>
      <c r="B40" s="31">
        <f t="shared" si="0"/>
        <v>2012</v>
      </c>
      <c r="C40" s="32">
        <v>6569.8</v>
      </c>
      <c r="D40" s="32">
        <v>79.099999999999994</v>
      </c>
      <c r="E40" s="32">
        <v>255</v>
      </c>
      <c r="F40" s="32">
        <v>634944.30000000005</v>
      </c>
      <c r="G40" s="32">
        <v>5688.4</v>
      </c>
      <c r="H40" s="32">
        <v>6674</v>
      </c>
      <c r="I40" s="32">
        <v>81.2</v>
      </c>
      <c r="K40" s="33"/>
      <c r="L40" s="33"/>
    </row>
    <row r="41" spans="1:12" x14ac:dyDescent="0.2">
      <c r="A41" s="29">
        <v>41000</v>
      </c>
      <c r="B41" s="31">
        <f t="shared" si="0"/>
        <v>2012</v>
      </c>
      <c r="C41" s="32">
        <v>6603.3</v>
      </c>
      <c r="D41" s="32">
        <v>80.2</v>
      </c>
      <c r="E41" s="32">
        <v>255</v>
      </c>
      <c r="F41" s="32">
        <v>634944.30000000005</v>
      </c>
      <c r="G41" s="32">
        <v>5688.4</v>
      </c>
      <c r="H41" s="32">
        <v>6685.8</v>
      </c>
      <c r="I41" s="32">
        <v>81.7</v>
      </c>
      <c r="K41" s="33"/>
      <c r="L41" s="33"/>
    </row>
    <row r="42" spans="1:12" x14ac:dyDescent="0.2">
      <c r="A42" s="29">
        <v>41030</v>
      </c>
      <c r="B42" s="31">
        <f t="shared" si="0"/>
        <v>2012</v>
      </c>
      <c r="C42" s="32">
        <v>6658.1</v>
      </c>
      <c r="D42" s="32">
        <v>81.900000000000006</v>
      </c>
      <c r="E42" s="32">
        <v>255</v>
      </c>
      <c r="F42" s="32">
        <v>634944.30000000005</v>
      </c>
      <c r="G42" s="32">
        <v>5688.4</v>
      </c>
      <c r="H42" s="32">
        <v>6690.1</v>
      </c>
      <c r="I42" s="32">
        <v>81.8</v>
      </c>
      <c r="K42" s="33"/>
      <c r="L42" s="33"/>
    </row>
    <row r="43" spans="1:12" x14ac:dyDescent="0.2">
      <c r="A43" s="29">
        <v>41061</v>
      </c>
      <c r="B43" s="31">
        <f t="shared" si="0"/>
        <v>2012</v>
      </c>
      <c r="C43" s="32">
        <v>6737.2</v>
      </c>
      <c r="D43" s="32">
        <v>82.9</v>
      </c>
      <c r="E43" s="32">
        <v>255</v>
      </c>
      <c r="F43" s="32">
        <v>634944.30000000005</v>
      </c>
      <c r="G43" s="32">
        <v>5688.4</v>
      </c>
      <c r="H43" s="32">
        <v>6693.3</v>
      </c>
      <c r="I43" s="32">
        <v>81.8</v>
      </c>
      <c r="K43" s="33"/>
      <c r="L43" s="33"/>
    </row>
    <row r="44" spans="1:12" x14ac:dyDescent="0.2">
      <c r="A44" s="29">
        <v>41091</v>
      </c>
      <c r="B44" s="31">
        <f t="shared" si="0"/>
        <v>2012</v>
      </c>
      <c r="C44" s="32">
        <v>6778.6</v>
      </c>
      <c r="D44" s="32">
        <v>83</v>
      </c>
      <c r="E44" s="32">
        <v>255</v>
      </c>
      <c r="F44" s="32">
        <v>634944.30000000005</v>
      </c>
      <c r="G44" s="32">
        <v>5688.4</v>
      </c>
      <c r="H44" s="32">
        <v>6694.6</v>
      </c>
      <c r="I44" s="32">
        <v>81.3</v>
      </c>
      <c r="K44" s="33"/>
      <c r="L44" s="33"/>
    </row>
    <row r="45" spans="1:12" x14ac:dyDescent="0.2">
      <c r="A45" s="29">
        <v>41122</v>
      </c>
      <c r="B45" s="31">
        <f t="shared" si="0"/>
        <v>2012</v>
      </c>
      <c r="C45" s="32">
        <v>6797.9</v>
      </c>
      <c r="D45" s="32">
        <v>81.2</v>
      </c>
      <c r="E45" s="32">
        <v>255</v>
      </c>
      <c r="F45" s="32">
        <v>634944.30000000005</v>
      </c>
      <c r="G45" s="32">
        <v>5688.4</v>
      </c>
      <c r="H45" s="32">
        <v>6703.3</v>
      </c>
      <c r="I45" s="32">
        <v>80</v>
      </c>
      <c r="K45" s="33"/>
      <c r="L45" s="33"/>
    </row>
    <row r="46" spans="1:12" x14ac:dyDescent="0.2">
      <c r="A46" s="29">
        <v>41153</v>
      </c>
      <c r="B46" s="31">
        <f t="shared" si="0"/>
        <v>2012</v>
      </c>
      <c r="C46" s="32">
        <v>6763.1</v>
      </c>
      <c r="D46" s="32">
        <v>79.5</v>
      </c>
      <c r="E46" s="32">
        <v>255</v>
      </c>
      <c r="F46" s="32">
        <v>634944.30000000005</v>
      </c>
      <c r="G46" s="32">
        <v>5688.4</v>
      </c>
      <c r="H46" s="32">
        <v>6707.4</v>
      </c>
      <c r="I46" s="32">
        <v>79.3</v>
      </c>
      <c r="K46" s="33"/>
      <c r="L46" s="33"/>
    </row>
    <row r="47" spans="1:12" x14ac:dyDescent="0.2">
      <c r="A47" s="29">
        <v>41183</v>
      </c>
      <c r="B47" s="31">
        <f t="shared" si="0"/>
        <v>2012</v>
      </c>
      <c r="C47" s="32">
        <v>6740.9</v>
      </c>
      <c r="D47" s="32">
        <v>78.599999999999994</v>
      </c>
      <c r="E47" s="32">
        <v>255</v>
      </c>
      <c r="F47" s="32">
        <v>634944.30000000005</v>
      </c>
      <c r="G47" s="32">
        <v>5688.4</v>
      </c>
      <c r="H47" s="32">
        <v>6710</v>
      </c>
      <c r="I47" s="32">
        <v>79</v>
      </c>
      <c r="K47" s="33"/>
      <c r="L47" s="33"/>
    </row>
    <row r="48" spans="1:12" x14ac:dyDescent="0.2">
      <c r="A48" s="29">
        <v>41214</v>
      </c>
      <c r="B48" s="31">
        <f t="shared" si="0"/>
        <v>2012</v>
      </c>
      <c r="C48" s="32">
        <v>6727.4</v>
      </c>
      <c r="D48" s="32">
        <v>79.7</v>
      </c>
      <c r="E48" s="32">
        <v>255</v>
      </c>
      <c r="F48" s="32">
        <v>634944.30000000005</v>
      </c>
      <c r="G48" s="32">
        <v>5688.4</v>
      </c>
      <c r="H48" s="32">
        <v>6722.4</v>
      </c>
      <c r="I48" s="32">
        <v>80</v>
      </c>
      <c r="K48" s="33"/>
      <c r="L48" s="33"/>
    </row>
    <row r="49" spans="1:12" x14ac:dyDescent="0.2">
      <c r="A49" s="29">
        <v>41244</v>
      </c>
      <c r="B49" s="31">
        <f t="shared" si="0"/>
        <v>2012</v>
      </c>
      <c r="C49" s="32">
        <v>6740.2</v>
      </c>
      <c r="D49" s="32">
        <v>81.7</v>
      </c>
      <c r="E49" s="32">
        <v>255</v>
      </c>
      <c r="F49" s="32">
        <v>634944.30000000005</v>
      </c>
      <c r="G49" s="32">
        <v>5688.4</v>
      </c>
      <c r="H49" s="32">
        <v>6740.6</v>
      </c>
      <c r="I49" s="32">
        <v>81</v>
      </c>
      <c r="K49" s="33"/>
      <c r="L49" s="33"/>
    </row>
    <row r="50" spans="1:12" x14ac:dyDescent="0.2">
      <c r="A50" s="29">
        <v>41275</v>
      </c>
      <c r="B50" s="31">
        <f t="shared" si="0"/>
        <v>2013</v>
      </c>
      <c r="C50" s="32">
        <v>6721.7</v>
      </c>
      <c r="D50" s="32">
        <v>82.1</v>
      </c>
      <c r="E50" s="32">
        <v>254</v>
      </c>
      <c r="F50" s="32">
        <v>643937</v>
      </c>
      <c r="G50" s="32">
        <v>6789.2</v>
      </c>
      <c r="H50" s="32">
        <v>6758.8</v>
      </c>
      <c r="I50" s="32">
        <v>81.900000000000006</v>
      </c>
      <c r="K50" s="33"/>
      <c r="L50" s="33"/>
    </row>
    <row r="51" spans="1:12" x14ac:dyDescent="0.2">
      <c r="A51" s="29">
        <v>41306</v>
      </c>
      <c r="B51" s="31">
        <f t="shared" si="0"/>
        <v>2013</v>
      </c>
      <c r="C51" s="32">
        <v>6702</v>
      </c>
      <c r="D51" s="32">
        <v>81.7</v>
      </c>
      <c r="E51" s="32">
        <v>254</v>
      </c>
      <c r="F51" s="32">
        <v>643937</v>
      </c>
      <c r="G51" s="32">
        <v>6789.2</v>
      </c>
      <c r="H51" s="32">
        <v>6775.5</v>
      </c>
      <c r="I51" s="32">
        <v>82.4</v>
      </c>
      <c r="K51" s="33"/>
      <c r="L51" s="33"/>
    </row>
    <row r="52" spans="1:12" x14ac:dyDescent="0.2">
      <c r="A52" s="29">
        <v>41334</v>
      </c>
      <c r="B52" s="31">
        <f t="shared" si="0"/>
        <v>2013</v>
      </c>
      <c r="C52" s="32">
        <v>6675.8</v>
      </c>
      <c r="D52" s="32">
        <v>81.5</v>
      </c>
      <c r="E52" s="32">
        <v>254</v>
      </c>
      <c r="F52" s="32">
        <v>643937</v>
      </c>
      <c r="G52" s="32">
        <v>6789.2</v>
      </c>
      <c r="H52" s="32">
        <v>6781.1</v>
      </c>
      <c r="I52" s="32">
        <v>83</v>
      </c>
      <c r="K52" s="33"/>
      <c r="L52" s="33"/>
    </row>
    <row r="53" spans="1:12" x14ac:dyDescent="0.2">
      <c r="A53" s="29">
        <v>41365</v>
      </c>
      <c r="B53" s="31">
        <f t="shared" si="0"/>
        <v>2013</v>
      </c>
      <c r="C53" s="32">
        <v>6703.7</v>
      </c>
      <c r="D53" s="32">
        <v>82.3</v>
      </c>
      <c r="E53" s="32">
        <v>254</v>
      </c>
      <c r="F53" s="32">
        <v>643937</v>
      </c>
      <c r="G53" s="32">
        <v>6789.2</v>
      </c>
      <c r="H53" s="32">
        <v>6788.9</v>
      </c>
      <c r="I53" s="32">
        <v>83.3</v>
      </c>
      <c r="K53" s="33"/>
      <c r="L53" s="33"/>
    </row>
    <row r="54" spans="1:12" x14ac:dyDescent="0.2">
      <c r="A54" s="29">
        <v>41395</v>
      </c>
      <c r="B54" s="31">
        <f t="shared" si="0"/>
        <v>2013</v>
      </c>
      <c r="C54" s="32">
        <v>6770.3</v>
      </c>
      <c r="D54" s="32">
        <v>83.5</v>
      </c>
      <c r="E54" s="32">
        <v>254</v>
      </c>
      <c r="F54" s="32">
        <v>643937</v>
      </c>
      <c r="G54" s="32">
        <v>6789.2</v>
      </c>
      <c r="H54" s="32">
        <v>6801.1</v>
      </c>
      <c r="I54" s="32">
        <v>83.4</v>
      </c>
      <c r="K54" s="33"/>
      <c r="L54" s="33"/>
    </row>
    <row r="55" spans="1:12" x14ac:dyDescent="0.2">
      <c r="A55" s="29">
        <v>41426</v>
      </c>
      <c r="B55" s="31">
        <f t="shared" si="0"/>
        <v>2013</v>
      </c>
      <c r="C55" s="32">
        <v>6861.8</v>
      </c>
      <c r="D55" s="32">
        <v>83.8</v>
      </c>
      <c r="E55" s="32">
        <v>254</v>
      </c>
      <c r="F55" s="32">
        <v>643937</v>
      </c>
      <c r="G55" s="32">
        <v>6789.2</v>
      </c>
      <c r="H55" s="32">
        <v>6815.2</v>
      </c>
      <c r="I55" s="32">
        <v>83.1</v>
      </c>
      <c r="K55" s="33"/>
      <c r="L55" s="33"/>
    </row>
    <row r="56" spans="1:12" x14ac:dyDescent="0.2">
      <c r="A56" s="29">
        <v>41456</v>
      </c>
      <c r="B56" s="31">
        <f t="shared" si="0"/>
        <v>2013</v>
      </c>
      <c r="C56" s="32">
        <v>6917.1</v>
      </c>
      <c r="D56" s="32">
        <v>83.6</v>
      </c>
      <c r="E56" s="32">
        <v>254</v>
      </c>
      <c r="F56" s="32">
        <v>643937</v>
      </c>
      <c r="G56" s="32">
        <v>6789.2</v>
      </c>
      <c r="H56" s="32">
        <v>6826.2</v>
      </c>
      <c r="I56" s="32">
        <v>82.4</v>
      </c>
      <c r="K56" s="33"/>
      <c r="L56" s="33"/>
    </row>
    <row r="57" spans="1:12" x14ac:dyDescent="0.2">
      <c r="A57" s="29">
        <v>41487</v>
      </c>
      <c r="B57" s="31">
        <f t="shared" si="0"/>
        <v>2013</v>
      </c>
      <c r="C57" s="32">
        <v>6934.7</v>
      </c>
      <c r="D57" s="32">
        <v>83.8</v>
      </c>
      <c r="E57" s="32">
        <v>254</v>
      </c>
      <c r="F57" s="32">
        <v>643937</v>
      </c>
      <c r="G57" s="32">
        <v>6789.2</v>
      </c>
      <c r="H57" s="32">
        <v>6833.9</v>
      </c>
      <c r="I57" s="32">
        <v>82.8</v>
      </c>
    </row>
    <row r="58" spans="1:12" x14ac:dyDescent="0.2">
      <c r="A58" s="29">
        <v>41518</v>
      </c>
      <c r="B58" s="31">
        <f t="shared" si="0"/>
        <v>2013</v>
      </c>
      <c r="C58" s="32">
        <v>6906.9</v>
      </c>
      <c r="D58" s="32">
        <v>83.9</v>
      </c>
      <c r="E58" s="32">
        <v>254</v>
      </c>
      <c r="F58" s="32">
        <v>643937</v>
      </c>
      <c r="G58" s="32">
        <v>6789.2</v>
      </c>
      <c r="H58" s="32">
        <v>6843.3</v>
      </c>
      <c r="I58" s="32">
        <v>83.1</v>
      </c>
    </row>
    <row r="59" spans="1:12" x14ac:dyDescent="0.2">
      <c r="A59" s="29">
        <v>41548</v>
      </c>
      <c r="B59" s="31">
        <f t="shared" si="0"/>
        <v>2013</v>
      </c>
      <c r="C59" s="32">
        <v>6889</v>
      </c>
      <c r="D59" s="32">
        <v>84.4</v>
      </c>
      <c r="E59" s="32">
        <v>254</v>
      </c>
      <c r="F59" s="32">
        <v>643937</v>
      </c>
      <c r="G59" s="32">
        <v>6789.2</v>
      </c>
      <c r="H59" s="32">
        <v>6850.3</v>
      </c>
      <c r="I59" s="32">
        <v>84</v>
      </c>
    </row>
    <row r="60" spans="1:12" x14ac:dyDescent="0.2">
      <c r="A60" s="29">
        <v>41579</v>
      </c>
      <c r="B60" s="31">
        <f t="shared" si="0"/>
        <v>2013</v>
      </c>
      <c r="C60" s="32">
        <v>6863.8</v>
      </c>
      <c r="D60" s="32">
        <v>84.4</v>
      </c>
      <c r="E60" s="32">
        <v>254</v>
      </c>
      <c r="F60" s="32">
        <v>643937</v>
      </c>
      <c r="G60" s="32">
        <v>6789.2</v>
      </c>
      <c r="H60" s="32">
        <v>6854</v>
      </c>
      <c r="I60" s="32">
        <v>83.9</v>
      </c>
    </row>
    <row r="61" spans="1:12" x14ac:dyDescent="0.2">
      <c r="A61" s="29">
        <v>41609</v>
      </c>
      <c r="B61" s="31">
        <f t="shared" si="0"/>
        <v>2013</v>
      </c>
      <c r="C61" s="32">
        <v>6849.3</v>
      </c>
      <c r="D61" s="32">
        <v>84.2</v>
      </c>
      <c r="E61" s="32">
        <v>254</v>
      </c>
      <c r="F61" s="32">
        <v>643937</v>
      </c>
      <c r="G61" s="32">
        <v>6789.2</v>
      </c>
      <c r="H61" s="32">
        <v>6850.4</v>
      </c>
      <c r="I61" s="32">
        <v>83.6</v>
      </c>
    </row>
    <row r="62" spans="1:12" x14ac:dyDescent="0.2">
      <c r="A62" s="29">
        <v>41640</v>
      </c>
      <c r="B62" s="31">
        <f t="shared" si="0"/>
        <v>2014</v>
      </c>
      <c r="C62" s="32">
        <v>6806.1</v>
      </c>
      <c r="D62" s="32">
        <v>83.4</v>
      </c>
      <c r="E62" s="32">
        <v>257</v>
      </c>
      <c r="F62" s="32">
        <v>659861.19999999995</v>
      </c>
      <c r="G62" s="32">
        <v>7012.4</v>
      </c>
      <c r="H62" s="32">
        <v>6848.3</v>
      </c>
      <c r="I62" s="32">
        <v>83.5</v>
      </c>
    </row>
    <row r="63" spans="1:12" x14ac:dyDescent="0.2">
      <c r="A63" s="29">
        <v>41671</v>
      </c>
      <c r="B63" s="31">
        <f t="shared" si="0"/>
        <v>2014</v>
      </c>
      <c r="C63" s="32">
        <v>6772.3</v>
      </c>
      <c r="D63" s="32">
        <v>82.3</v>
      </c>
      <c r="E63" s="32">
        <v>257</v>
      </c>
      <c r="F63" s="32">
        <v>659861.19999999995</v>
      </c>
      <c r="G63" s="32">
        <v>7012.4</v>
      </c>
      <c r="H63" s="32">
        <v>6850</v>
      </c>
      <c r="I63" s="32">
        <v>83.4</v>
      </c>
    </row>
    <row r="64" spans="1:12" x14ac:dyDescent="0.2">
      <c r="A64" s="29">
        <v>41699</v>
      </c>
      <c r="B64" s="31">
        <f t="shared" si="0"/>
        <v>2014</v>
      </c>
      <c r="C64" s="32">
        <v>6751.3</v>
      </c>
      <c r="D64" s="32">
        <v>81.099999999999994</v>
      </c>
      <c r="E64" s="32">
        <v>257</v>
      </c>
      <c r="F64" s="32">
        <v>659861.19999999995</v>
      </c>
      <c r="G64" s="32">
        <v>7012.4</v>
      </c>
      <c r="H64" s="32">
        <v>6856.4</v>
      </c>
      <c r="I64" s="32">
        <v>82.5</v>
      </c>
    </row>
    <row r="65" spans="1:9" x14ac:dyDescent="0.2">
      <c r="A65" s="29">
        <v>41730</v>
      </c>
      <c r="B65" s="31">
        <f t="shared" si="0"/>
        <v>2014</v>
      </c>
      <c r="C65" s="32">
        <v>6785</v>
      </c>
      <c r="D65" s="32">
        <v>80.900000000000006</v>
      </c>
      <c r="E65" s="32">
        <v>257</v>
      </c>
      <c r="F65" s="32">
        <v>659861.19999999995</v>
      </c>
      <c r="G65" s="32">
        <v>7012.4</v>
      </c>
      <c r="H65" s="32">
        <v>6869.6</v>
      </c>
      <c r="I65" s="32">
        <v>81.900000000000006</v>
      </c>
    </row>
    <row r="66" spans="1:9" x14ac:dyDescent="0.2">
      <c r="A66" s="29">
        <v>41760</v>
      </c>
      <c r="B66" s="31">
        <f t="shared" si="0"/>
        <v>2014</v>
      </c>
      <c r="C66" s="32">
        <v>6842.6</v>
      </c>
      <c r="D66" s="32">
        <v>81.5</v>
      </c>
      <c r="E66" s="32">
        <v>257</v>
      </c>
      <c r="F66" s="32">
        <v>659861.19999999995</v>
      </c>
      <c r="G66" s="32">
        <v>7012.4</v>
      </c>
      <c r="H66" s="32">
        <v>6870.6</v>
      </c>
      <c r="I66" s="32">
        <v>81.599999999999994</v>
      </c>
    </row>
    <row r="67" spans="1:9" x14ac:dyDescent="0.2">
      <c r="A67" s="29">
        <v>41791</v>
      </c>
      <c r="B67" s="31">
        <f t="shared" ref="B67:B130" si="1">YEAR(A67)</f>
        <v>2014</v>
      </c>
      <c r="C67" s="32">
        <v>6912.9</v>
      </c>
      <c r="D67" s="32">
        <v>82.6</v>
      </c>
      <c r="E67" s="32">
        <v>257</v>
      </c>
      <c r="F67" s="32">
        <v>659861.19999999995</v>
      </c>
      <c r="G67" s="32">
        <v>7012.4</v>
      </c>
      <c r="H67" s="32">
        <v>6865.4</v>
      </c>
      <c r="I67" s="32">
        <v>81.7</v>
      </c>
    </row>
    <row r="68" spans="1:9" x14ac:dyDescent="0.2">
      <c r="A68" s="29">
        <v>41821</v>
      </c>
      <c r="B68" s="31">
        <f t="shared" si="1"/>
        <v>2014</v>
      </c>
      <c r="C68" s="32">
        <v>6957.8</v>
      </c>
      <c r="D68" s="32">
        <v>83.6</v>
      </c>
      <c r="E68" s="32">
        <v>257</v>
      </c>
      <c r="F68" s="32">
        <v>659861.19999999995</v>
      </c>
      <c r="G68" s="32">
        <v>7012.4</v>
      </c>
      <c r="H68" s="32">
        <v>6864.4</v>
      </c>
      <c r="I68" s="32">
        <v>82.1</v>
      </c>
    </row>
    <row r="69" spans="1:9" x14ac:dyDescent="0.2">
      <c r="A69" s="29">
        <v>41852</v>
      </c>
      <c r="B69" s="31">
        <f t="shared" si="1"/>
        <v>2014</v>
      </c>
      <c r="C69" s="32">
        <v>6969.7</v>
      </c>
      <c r="D69" s="32">
        <v>83.9</v>
      </c>
      <c r="E69" s="32">
        <v>257</v>
      </c>
      <c r="F69" s="32">
        <v>659861.19999999995</v>
      </c>
      <c r="G69" s="32">
        <v>7012.4</v>
      </c>
      <c r="H69" s="32">
        <v>6869.9</v>
      </c>
      <c r="I69" s="32">
        <v>82.2</v>
      </c>
    </row>
    <row r="70" spans="1:9" x14ac:dyDescent="0.2">
      <c r="A70" s="29">
        <v>41883</v>
      </c>
      <c r="B70" s="31">
        <f t="shared" si="1"/>
        <v>2014</v>
      </c>
      <c r="C70" s="32">
        <v>6944.1</v>
      </c>
      <c r="D70" s="32">
        <v>83.6</v>
      </c>
      <c r="E70" s="32">
        <v>257</v>
      </c>
      <c r="F70" s="32">
        <v>659861.19999999995</v>
      </c>
      <c r="G70" s="32">
        <v>7012.4</v>
      </c>
      <c r="H70" s="32">
        <v>6884.5</v>
      </c>
      <c r="I70" s="32">
        <v>82.6</v>
      </c>
    </row>
    <row r="71" spans="1:9" x14ac:dyDescent="0.2">
      <c r="A71" s="29">
        <v>41913</v>
      </c>
      <c r="B71" s="31">
        <f t="shared" si="1"/>
        <v>2014</v>
      </c>
      <c r="C71" s="32">
        <v>6936.6</v>
      </c>
      <c r="D71" s="32">
        <v>83.6</v>
      </c>
      <c r="E71" s="32">
        <v>257</v>
      </c>
      <c r="F71" s="32">
        <v>659861.19999999995</v>
      </c>
      <c r="G71" s="32">
        <v>7012.4</v>
      </c>
      <c r="H71" s="32">
        <v>6901.5</v>
      </c>
      <c r="I71" s="32">
        <v>82.9</v>
      </c>
    </row>
    <row r="72" spans="1:9" x14ac:dyDescent="0.2">
      <c r="A72" s="29">
        <v>41944</v>
      </c>
      <c r="B72" s="31">
        <f t="shared" si="1"/>
        <v>2014</v>
      </c>
      <c r="C72" s="32">
        <v>6914.3</v>
      </c>
      <c r="D72" s="32">
        <v>84.1</v>
      </c>
      <c r="E72" s="32">
        <v>257</v>
      </c>
      <c r="F72" s="32">
        <v>659861.19999999995</v>
      </c>
      <c r="G72" s="32">
        <v>7012.4</v>
      </c>
      <c r="H72" s="32">
        <v>6907.5</v>
      </c>
      <c r="I72" s="32">
        <v>83.6</v>
      </c>
    </row>
    <row r="73" spans="1:9" x14ac:dyDescent="0.2">
      <c r="A73" s="29">
        <v>41974</v>
      </c>
      <c r="B73" s="31">
        <f t="shared" si="1"/>
        <v>2014</v>
      </c>
      <c r="C73" s="32">
        <v>6903.2</v>
      </c>
      <c r="D73" s="32">
        <v>85.2</v>
      </c>
      <c r="E73" s="32">
        <v>257</v>
      </c>
      <c r="F73" s="32">
        <v>659861.19999999995</v>
      </c>
      <c r="G73" s="32">
        <v>7012.4</v>
      </c>
      <c r="H73" s="32">
        <v>6903.1</v>
      </c>
      <c r="I73" s="32">
        <v>84.4</v>
      </c>
    </row>
    <row r="74" spans="1:9" x14ac:dyDescent="0.2">
      <c r="A74" s="29">
        <v>42005</v>
      </c>
      <c r="B74" s="31">
        <f t="shared" si="1"/>
        <v>2015</v>
      </c>
      <c r="C74" s="32">
        <v>6845.1</v>
      </c>
      <c r="D74" s="32">
        <v>84.7</v>
      </c>
      <c r="E74" s="32">
        <v>248</v>
      </c>
      <c r="F74" s="32">
        <v>677384</v>
      </c>
      <c r="G74" s="32">
        <v>6865.2</v>
      </c>
      <c r="H74" s="32">
        <v>6885.7</v>
      </c>
      <c r="I74" s="32">
        <v>84.8</v>
      </c>
    </row>
    <row r="75" spans="1:9" x14ac:dyDescent="0.2">
      <c r="A75" s="29">
        <v>42036</v>
      </c>
      <c r="B75" s="31">
        <f t="shared" si="1"/>
        <v>2015</v>
      </c>
      <c r="C75" s="32">
        <v>6810.3</v>
      </c>
      <c r="D75" s="32">
        <v>83.2</v>
      </c>
      <c r="E75" s="32">
        <v>248</v>
      </c>
      <c r="F75" s="32">
        <v>677384</v>
      </c>
      <c r="G75" s="32">
        <v>6865.2</v>
      </c>
      <c r="H75" s="32">
        <v>6885.3</v>
      </c>
      <c r="I75" s="32">
        <v>84.5</v>
      </c>
    </row>
    <row r="76" spans="1:9" x14ac:dyDescent="0.2">
      <c r="A76" s="29">
        <v>42064</v>
      </c>
      <c r="B76" s="31">
        <f t="shared" si="1"/>
        <v>2015</v>
      </c>
      <c r="C76" s="32">
        <v>6783.7</v>
      </c>
      <c r="D76" s="32">
        <v>82.3</v>
      </c>
      <c r="E76" s="32">
        <v>248</v>
      </c>
      <c r="F76" s="32">
        <v>677384</v>
      </c>
      <c r="G76" s="32">
        <v>6865.2</v>
      </c>
      <c r="H76" s="32">
        <v>6892.1</v>
      </c>
      <c r="I76" s="32">
        <v>84.4</v>
      </c>
    </row>
    <row r="77" spans="1:9" x14ac:dyDescent="0.2">
      <c r="A77" s="29">
        <v>42095</v>
      </c>
      <c r="B77" s="31">
        <f t="shared" si="1"/>
        <v>2015</v>
      </c>
      <c r="C77" s="32">
        <v>6805.6</v>
      </c>
      <c r="D77" s="32">
        <v>82.5</v>
      </c>
      <c r="E77" s="32">
        <v>248</v>
      </c>
      <c r="F77" s="32">
        <v>677384</v>
      </c>
      <c r="G77" s="32">
        <v>6865.2</v>
      </c>
      <c r="H77" s="32">
        <v>6897.3</v>
      </c>
      <c r="I77" s="32">
        <v>84.4</v>
      </c>
    </row>
    <row r="78" spans="1:9" x14ac:dyDescent="0.2">
      <c r="A78" s="29">
        <v>42125</v>
      </c>
      <c r="B78" s="31">
        <f t="shared" si="1"/>
        <v>2015</v>
      </c>
      <c r="C78" s="32">
        <v>6870.9</v>
      </c>
      <c r="D78" s="32">
        <v>83.4</v>
      </c>
      <c r="E78" s="32">
        <v>248</v>
      </c>
      <c r="F78" s="32">
        <v>677384</v>
      </c>
      <c r="G78" s="32">
        <v>6865.2</v>
      </c>
      <c r="H78" s="32">
        <v>6906.5</v>
      </c>
      <c r="I78" s="32">
        <v>84.4</v>
      </c>
    </row>
    <row r="79" spans="1:9" x14ac:dyDescent="0.2">
      <c r="A79" s="29">
        <v>42156</v>
      </c>
      <c r="B79" s="31">
        <f t="shared" si="1"/>
        <v>2015</v>
      </c>
      <c r="C79" s="32">
        <v>6965.8</v>
      </c>
      <c r="D79" s="32">
        <v>84.9</v>
      </c>
      <c r="E79" s="32">
        <v>248</v>
      </c>
      <c r="F79" s="32">
        <v>677384</v>
      </c>
      <c r="G79" s="32">
        <v>6865.2</v>
      </c>
      <c r="H79" s="32">
        <v>6921.3</v>
      </c>
      <c r="I79" s="32">
        <v>84.4</v>
      </c>
    </row>
    <row r="80" spans="1:9" x14ac:dyDescent="0.2">
      <c r="A80" s="29">
        <v>42186</v>
      </c>
      <c r="B80" s="31">
        <f t="shared" si="1"/>
        <v>2015</v>
      </c>
      <c r="C80" s="32">
        <v>7032.3</v>
      </c>
      <c r="D80" s="32">
        <v>84.7</v>
      </c>
      <c r="E80" s="32">
        <v>248</v>
      </c>
      <c r="F80" s="32">
        <v>677384</v>
      </c>
      <c r="G80" s="32">
        <v>6865.2</v>
      </c>
      <c r="H80" s="32">
        <v>6941.2</v>
      </c>
      <c r="I80" s="32">
        <v>83.4</v>
      </c>
    </row>
    <row r="81" spans="1:19" x14ac:dyDescent="0.2">
      <c r="A81" s="29">
        <v>42217</v>
      </c>
      <c r="B81" s="31">
        <f t="shared" si="1"/>
        <v>2015</v>
      </c>
      <c r="C81" s="32">
        <v>7045.7</v>
      </c>
      <c r="D81" s="32">
        <v>84.4</v>
      </c>
      <c r="E81" s="32">
        <v>248</v>
      </c>
      <c r="F81" s="32">
        <v>677384</v>
      </c>
      <c r="G81" s="32">
        <v>6865.2</v>
      </c>
      <c r="H81" s="32">
        <v>6949.2</v>
      </c>
      <c r="I81" s="32">
        <v>82.3</v>
      </c>
    </row>
    <row r="82" spans="1:19" x14ac:dyDescent="0.2">
      <c r="A82" s="29">
        <v>42248</v>
      </c>
      <c r="B82" s="31">
        <f t="shared" si="1"/>
        <v>2015</v>
      </c>
      <c r="C82" s="32">
        <v>6994.9</v>
      </c>
      <c r="D82" s="32">
        <v>82.3</v>
      </c>
      <c r="E82" s="32">
        <v>248</v>
      </c>
      <c r="F82" s="32">
        <v>677384</v>
      </c>
      <c r="G82" s="32">
        <v>6865.2</v>
      </c>
      <c r="H82" s="32">
        <v>6941.1</v>
      </c>
      <c r="I82" s="32">
        <v>81</v>
      </c>
      <c r="O82" s="210"/>
      <c r="P82" s="210"/>
      <c r="Q82" s="210"/>
      <c r="R82" s="210"/>
      <c r="S82" s="33"/>
    </row>
    <row r="83" spans="1:19" x14ac:dyDescent="0.2">
      <c r="A83" s="29">
        <v>42278</v>
      </c>
      <c r="B83" s="31">
        <f t="shared" si="1"/>
        <v>2015</v>
      </c>
      <c r="C83" s="32">
        <v>6969</v>
      </c>
      <c r="D83" s="32">
        <v>81.5</v>
      </c>
      <c r="E83" s="32">
        <v>248</v>
      </c>
      <c r="F83" s="32">
        <v>677384</v>
      </c>
      <c r="G83" s="32">
        <v>6865.2</v>
      </c>
      <c r="H83" s="32">
        <v>6934.8</v>
      </c>
      <c r="I83" s="32">
        <v>80.2</v>
      </c>
      <c r="O83" s="210"/>
      <c r="P83" s="210"/>
      <c r="Q83" s="210"/>
      <c r="R83" s="210"/>
      <c r="S83" s="33"/>
    </row>
    <row r="84" spans="1:19" x14ac:dyDescent="0.2">
      <c r="A84" s="29">
        <v>42309</v>
      </c>
      <c r="B84" s="31">
        <f t="shared" si="1"/>
        <v>2015</v>
      </c>
      <c r="C84" s="32">
        <v>6936.9</v>
      </c>
      <c r="D84" s="32">
        <v>80.3</v>
      </c>
      <c r="E84" s="32">
        <v>248</v>
      </c>
      <c r="F84" s="32">
        <v>677384</v>
      </c>
      <c r="G84" s="32">
        <v>6865.2</v>
      </c>
      <c r="H84" s="32">
        <v>6928.3</v>
      </c>
      <c r="I84" s="32">
        <v>79.3</v>
      </c>
      <c r="O84" s="210"/>
      <c r="P84" s="210"/>
      <c r="Q84" s="210"/>
      <c r="R84" s="210"/>
      <c r="S84" s="33"/>
    </row>
    <row r="85" spans="1:19" x14ac:dyDescent="0.2">
      <c r="A85" s="29">
        <v>42339</v>
      </c>
      <c r="B85" s="31">
        <f t="shared" si="1"/>
        <v>2015</v>
      </c>
      <c r="C85" s="32">
        <v>6948.2</v>
      </c>
      <c r="D85" s="32">
        <v>79.8</v>
      </c>
      <c r="E85" s="32">
        <v>248</v>
      </c>
      <c r="F85" s="32">
        <v>677384</v>
      </c>
      <c r="G85" s="32">
        <v>6865.2</v>
      </c>
      <c r="H85" s="32">
        <v>6942.8</v>
      </c>
      <c r="I85" s="32">
        <v>79</v>
      </c>
      <c r="O85" s="210"/>
      <c r="P85" s="210"/>
      <c r="Q85" s="210"/>
      <c r="R85" s="210"/>
      <c r="S85" s="33"/>
    </row>
    <row r="86" spans="1:19" x14ac:dyDescent="0.2">
      <c r="A86" s="29">
        <v>42370</v>
      </c>
      <c r="B86" s="31">
        <f t="shared" si="1"/>
        <v>2016</v>
      </c>
      <c r="C86" s="32">
        <v>6919.2</v>
      </c>
      <c r="D86" s="32">
        <v>78.599999999999994</v>
      </c>
      <c r="E86" s="32">
        <v>248</v>
      </c>
      <c r="F86" s="214">
        <v>692620.80000000005</v>
      </c>
      <c r="G86" s="214">
        <v>7053.7</v>
      </c>
      <c r="H86" s="32">
        <v>6957.7</v>
      </c>
      <c r="I86" s="32">
        <v>79</v>
      </c>
      <c r="O86" s="30"/>
      <c r="P86" s="210"/>
      <c r="R86" s="33"/>
      <c r="S86" s="33"/>
    </row>
    <row r="87" spans="1:19" x14ac:dyDescent="0.2">
      <c r="A87" s="29">
        <v>42401</v>
      </c>
      <c r="B87" s="31">
        <f t="shared" si="1"/>
        <v>2016</v>
      </c>
      <c r="C87" s="32">
        <v>6896.8</v>
      </c>
      <c r="D87" s="32">
        <v>78.599999999999994</v>
      </c>
      <c r="E87" s="32">
        <v>248</v>
      </c>
      <c r="F87" s="214">
        <v>692620.80000000005</v>
      </c>
      <c r="G87" s="214">
        <v>7053.7</v>
      </c>
      <c r="H87" s="32">
        <v>6970.6</v>
      </c>
      <c r="I87" s="32">
        <v>79.900000000000006</v>
      </c>
      <c r="O87" s="30"/>
      <c r="P87" s="210"/>
      <c r="R87" s="33"/>
      <c r="S87" s="33"/>
    </row>
    <row r="88" spans="1:19" x14ac:dyDescent="0.2">
      <c r="A88" s="29">
        <v>42430</v>
      </c>
      <c r="B88" s="31">
        <f t="shared" si="1"/>
        <v>2016</v>
      </c>
      <c r="C88" s="32">
        <v>6872.4</v>
      </c>
      <c r="D88" s="32">
        <v>78.8</v>
      </c>
      <c r="E88" s="32">
        <v>248</v>
      </c>
      <c r="F88" s="214">
        <v>692620.80000000005</v>
      </c>
      <c r="G88" s="214">
        <v>7053.7</v>
      </c>
      <c r="H88" s="32">
        <v>6978.1</v>
      </c>
      <c r="I88" s="32">
        <v>80.7</v>
      </c>
      <c r="O88" s="30"/>
      <c r="P88" s="210"/>
      <c r="R88" s="33"/>
      <c r="S88" s="33"/>
    </row>
    <row r="89" spans="1:19" x14ac:dyDescent="0.2">
      <c r="A89" s="29">
        <v>42461</v>
      </c>
      <c r="B89" s="31">
        <f t="shared" si="1"/>
        <v>2016</v>
      </c>
      <c r="C89" s="32">
        <v>6890.3</v>
      </c>
      <c r="D89" s="32">
        <v>79.599999999999994</v>
      </c>
      <c r="E89" s="32">
        <v>248</v>
      </c>
      <c r="F89" s="214">
        <v>692620.80000000005</v>
      </c>
      <c r="G89" s="214">
        <v>7053.7</v>
      </c>
      <c r="H89" s="32">
        <v>6981.8</v>
      </c>
      <c r="I89" s="32">
        <v>81.5</v>
      </c>
      <c r="O89" s="30"/>
      <c r="P89" s="210"/>
      <c r="R89" s="33"/>
      <c r="S89" s="33"/>
    </row>
    <row r="90" spans="1:19" x14ac:dyDescent="0.2">
      <c r="A90" s="29">
        <v>42491</v>
      </c>
      <c r="B90" s="31">
        <f t="shared" si="1"/>
        <v>2016</v>
      </c>
      <c r="C90" s="32">
        <v>6962.5</v>
      </c>
      <c r="D90" s="32">
        <v>80.099999999999994</v>
      </c>
      <c r="E90" s="32">
        <v>248</v>
      </c>
      <c r="F90" s="214">
        <v>692620.80000000005</v>
      </c>
      <c r="G90" s="214">
        <v>7053.7</v>
      </c>
      <c r="H90" s="32">
        <v>6994.4</v>
      </c>
      <c r="I90" s="32">
        <v>81.400000000000006</v>
      </c>
      <c r="O90" s="30"/>
      <c r="P90" s="210"/>
      <c r="R90" s="33"/>
      <c r="S90" s="33"/>
    </row>
    <row r="91" spans="1:19" x14ac:dyDescent="0.2">
      <c r="A91" s="29">
        <v>42522</v>
      </c>
      <c r="B91" s="31">
        <f t="shared" si="1"/>
        <v>2016</v>
      </c>
      <c r="C91" s="32">
        <v>7047.3</v>
      </c>
      <c r="D91" s="32">
        <v>81.5</v>
      </c>
      <c r="E91" s="32">
        <v>248</v>
      </c>
      <c r="F91" s="214">
        <v>692620.80000000005</v>
      </c>
      <c r="G91" s="214">
        <v>7053.7</v>
      </c>
      <c r="H91" s="32">
        <v>7001.9</v>
      </c>
      <c r="I91" s="32">
        <v>81.3</v>
      </c>
      <c r="O91" s="30"/>
      <c r="P91" s="210"/>
      <c r="R91" s="33"/>
      <c r="S91" s="33"/>
    </row>
    <row r="92" spans="1:19" x14ac:dyDescent="0.2">
      <c r="A92" s="29">
        <v>42552</v>
      </c>
      <c r="B92" s="31">
        <f t="shared" si="1"/>
        <v>2016</v>
      </c>
      <c r="C92" s="32">
        <v>7090.8</v>
      </c>
      <c r="D92" s="32">
        <v>83.2</v>
      </c>
      <c r="E92" s="32">
        <v>248</v>
      </c>
      <c r="F92" s="214">
        <v>692620.80000000005</v>
      </c>
      <c r="G92" s="214">
        <v>7053.7</v>
      </c>
      <c r="H92" s="32">
        <v>6995.7</v>
      </c>
      <c r="I92" s="32">
        <v>81.8</v>
      </c>
      <c r="O92" s="30"/>
      <c r="P92" s="210"/>
      <c r="R92" s="33"/>
      <c r="S92" s="33"/>
    </row>
    <row r="93" spans="1:19" x14ac:dyDescent="0.2">
      <c r="A93" s="29">
        <v>42583</v>
      </c>
      <c r="B93" s="31">
        <f t="shared" si="1"/>
        <v>2016</v>
      </c>
      <c r="C93" s="32">
        <v>7083.3</v>
      </c>
      <c r="D93" s="32">
        <v>83.8</v>
      </c>
      <c r="E93" s="32">
        <v>248</v>
      </c>
      <c r="F93" s="214">
        <v>692620.80000000005</v>
      </c>
      <c r="G93" s="214">
        <v>7053.7</v>
      </c>
      <c r="H93" s="32">
        <v>6990.6</v>
      </c>
      <c r="I93" s="32">
        <v>82.6</v>
      </c>
      <c r="O93" s="30"/>
      <c r="P93" s="210"/>
      <c r="R93" s="33"/>
      <c r="S93" s="33"/>
    </row>
    <row r="94" spans="1:19" x14ac:dyDescent="0.2">
      <c r="A94" s="29">
        <v>42614</v>
      </c>
      <c r="B94" s="31">
        <f t="shared" si="1"/>
        <v>2016</v>
      </c>
      <c r="C94" s="32">
        <v>7037</v>
      </c>
      <c r="D94" s="32">
        <v>83.4</v>
      </c>
      <c r="E94" s="32">
        <v>248</v>
      </c>
      <c r="F94" s="214">
        <v>692620.80000000005</v>
      </c>
      <c r="G94" s="214">
        <v>7053.7</v>
      </c>
      <c r="H94" s="32">
        <v>6988.9</v>
      </c>
      <c r="I94" s="32">
        <v>82.9</v>
      </c>
      <c r="O94" s="30"/>
      <c r="P94" s="210"/>
      <c r="R94" s="33"/>
      <c r="S94" s="33"/>
    </row>
    <row r="95" spans="1:19" x14ac:dyDescent="0.2">
      <c r="A95" s="29">
        <v>42644</v>
      </c>
      <c r="B95" s="31">
        <f t="shared" si="1"/>
        <v>2016</v>
      </c>
      <c r="C95" s="32">
        <v>7033.4</v>
      </c>
      <c r="D95" s="32">
        <v>83.6</v>
      </c>
      <c r="E95" s="32">
        <v>248</v>
      </c>
      <c r="F95" s="214">
        <v>692620.80000000005</v>
      </c>
      <c r="G95" s="214">
        <v>7053.7</v>
      </c>
      <c r="H95" s="32">
        <v>7006.2</v>
      </c>
      <c r="I95" s="32">
        <v>82.9</v>
      </c>
      <c r="O95" s="30"/>
      <c r="P95" s="210"/>
      <c r="R95" s="33"/>
      <c r="S95" s="33"/>
    </row>
    <row r="96" spans="1:19" x14ac:dyDescent="0.2">
      <c r="A96" s="29">
        <v>42675</v>
      </c>
      <c r="B96" s="31">
        <f t="shared" si="1"/>
        <v>2016</v>
      </c>
      <c r="C96" s="32">
        <v>7026.9</v>
      </c>
      <c r="D96" s="32">
        <v>83.9</v>
      </c>
      <c r="E96" s="32">
        <v>248</v>
      </c>
      <c r="F96" s="214">
        <v>692620.80000000005</v>
      </c>
      <c r="G96" s="214">
        <v>7053.7</v>
      </c>
      <c r="H96" s="32">
        <v>7018.5</v>
      </c>
      <c r="I96" s="32">
        <v>82.6</v>
      </c>
      <c r="O96" s="30"/>
      <c r="P96" s="210"/>
      <c r="R96" s="33"/>
      <c r="S96" s="33"/>
    </row>
    <row r="97" spans="1:19" x14ac:dyDescent="0.2">
      <c r="A97" s="29">
        <v>42705</v>
      </c>
      <c r="B97" s="31">
        <f t="shared" si="1"/>
        <v>2016</v>
      </c>
      <c r="C97" s="32">
        <v>7041.6</v>
      </c>
      <c r="D97" s="32">
        <v>83.1</v>
      </c>
      <c r="E97" s="32">
        <v>248</v>
      </c>
      <c r="F97" s="214">
        <v>692620.80000000005</v>
      </c>
      <c r="G97" s="214">
        <v>7053.7</v>
      </c>
      <c r="H97" s="32">
        <v>7028.8</v>
      </c>
      <c r="I97" s="32">
        <v>82.1</v>
      </c>
      <c r="O97" s="30"/>
      <c r="P97" s="210"/>
      <c r="R97" s="33"/>
      <c r="S97" s="33"/>
    </row>
    <row r="98" spans="1:19" x14ac:dyDescent="0.2">
      <c r="A98" s="29">
        <v>42736</v>
      </c>
      <c r="B98" s="31">
        <f t="shared" si="1"/>
        <v>2017</v>
      </c>
      <c r="C98" s="32">
        <v>7018.6</v>
      </c>
      <c r="D98" s="32">
        <v>81.5</v>
      </c>
      <c r="E98" s="32">
        <v>250</v>
      </c>
      <c r="F98" s="214">
        <v>713254.1</v>
      </c>
      <c r="G98" s="214">
        <v>6800.5</v>
      </c>
      <c r="H98" s="214">
        <v>7045.6</v>
      </c>
      <c r="I98" s="214">
        <v>81.900000000000006</v>
      </c>
      <c r="O98" s="30"/>
      <c r="P98" s="210"/>
      <c r="R98" s="33"/>
      <c r="S98" s="33"/>
    </row>
    <row r="99" spans="1:19" x14ac:dyDescent="0.2">
      <c r="A99" s="29">
        <v>42767</v>
      </c>
      <c r="B99" s="31">
        <f t="shared" si="1"/>
        <v>2017</v>
      </c>
      <c r="C99" s="32">
        <v>6996</v>
      </c>
      <c r="D99" s="32">
        <v>80.3</v>
      </c>
      <c r="E99" s="32">
        <v>250</v>
      </c>
      <c r="F99" s="214">
        <v>713254.1</v>
      </c>
      <c r="G99" s="214">
        <v>6800.5</v>
      </c>
      <c r="H99" s="214">
        <v>7060.7</v>
      </c>
      <c r="I99" s="214">
        <v>81.5</v>
      </c>
      <c r="O99" s="30"/>
      <c r="P99" s="210"/>
      <c r="R99" s="33"/>
      <c r="S99" s="33"/>
    </row>
    <row r="100" spans="1:19" x14ac:dyDescent="0.2">
      <c r="A100" s="29">
        <v>42795</v>
      </c>
      <c r="B100" s="31">
        <f t="shared" si="1"/>
        <v>2017</v>
      </c>
      <c r="C100" s="32">
        <v>6972</v>
      </c>
      <c r="D100" s="32">
        <v>79.099999999999994</v>
      </c>
      <c r="E100" s="32">
        <v>250</v>
      </c>
      <c r="F100" s="214">
        <v>713254.1</v>
      </c>
      <c r="G100" s="214">
        <v>6800.5</v>
      </c>
      <c r="H100" s="214">
        <v>7074.2</v>
      </c>
      <c r="I100" s="214">
        <v>80.8</v>
      </c>
      <c r="O100" s="30"/>
      <c r="P100" s="210"/>
      <c r="R100" s="33"/>
      <c r="S100" s="33"/>
    </row>
    <row r="101" spans="1:19" x14ac:dyDescent="0.2">
      <c r="A101" s="29">
        <v>42826</v>
      </c>
      <c r="B101" s="31">
        <f t="shared" si="1"/>
        <v>2017</v>
      </c>
      <c r="C101" s="32">
        <v>6982.8</v>
      </c>
      <c r="D101" s="32">
        <v>78.3</v>
      </c>
      <c r="E101" s="32">
        <v>250</v>
      </c>
      <c r="F101" s="214">
        <v>713254.1</v>
      </c>
      <c r="G101" s="214">
        <v>6800.5</v>
      </c>
      <c r="H101" s="214">
        <v>7074.8</v>
      </c>
      <c r="I101" s="214">
        <v>80.099999999999994</v>
      </c>
      <c r="O101" s="30"/>
      <c r="P101" s="210"/>
      <c r="R101" s="33"/>
      <c r="S101" s="33"/>
    </row>
    <row r="102" spans="1:19" x14ac:dyDescent="0.2">
      <c r="A102" s="29">
        <v>42856</v>
      </c>
      <c r="B102" s="31">
        <f t="shared" si="1"/>
        <v>2017</v>
      </c>
      <c r="C102" s="32">
        <v>7047.4</v>
      </c>
      <c r="D102" s="32">
        <v>78.599999999999994</v>
      </c>
      <c r="E102" s="32">
        <v>250</v>
      </c>
      <c r="F102" s="214">
        <v>713254.1</v>
      </c>
      <c r="G102" s="214">
        <v>6800.5</v>
      </c>
      <c r="H102" s="214">
        <v>7080.7</v>
      </c>
      <c r="I102" s="214">
        <v>80</v>
      </c>
      <c r="O102" s="30"/>
      <c r="P102" s="210"/>
      <c r="R102" s="33"/>
      <c r="S102" s="33"/>
    </row>
    <row r="103" spans="1:19" x14ac:dyDescent="0.2">
      <c r="A103" s="29">
        <v>42887</v>
      </c>
      <c r="B103" s="31">
        <f t="shared" si="1"/>
        <v>2017</v>
      </c>
      <c r="C103" s="32">
        <v>7129.6</v>
      </c>
      <c r="D103" s="32">
        <v>81</v>
      </c>
      <c r="E103" s="32">
        <v>250</v>
      </c>
      <c r="F103" s="214">
        <v>713254.1</v>
      </c>
      <c r="G103" s="214">
        <v>6800.5</v>
      </c>
      <c r="H103" s="214">
        <v>7085.4</v>
      </c>
      <c r="I103" s="214">
        <v>80.8</v>
      </c>
      <c r="O103" s="30"/>
      <c r="P103" s="210"/>
      <c r="R103" s="33"/>
      <c r="S103" s="33"/>
    </row>
    <row r="104" spans="1:19" x14ac:dyDescent="0.2">
      <c r="A104" s="29">
        <v>42917</v>
      </c>
      <c r="B104" s="31">
        <f t="shared" si="1"/>
        <v>2017</v>
      </c>
      <c r="C104" s="32">
        <v>7195</v>
      </c>
      <c r="D104" s="32">
        <v>82.8</v>
      </c>
      <c r="E104" s="32">
        <v>250</v>
      </c>
      <c r="F104" s="214">
        <v>713254.1</v>
      </c>
      <c r="G104" s="214">
        <v>6800.5</v>
      </c>
      <c r="H104" s="214">
        <v>7099.9</v>
      </c>
      <c r="I104" s="214">
        <v>81.400000000000006</v>
      </c>
      <c r="O104" s="30"/>
      <c r="P104" s="210"/>
      <c r="R104" s="33"/>
      <c r="S104" s="33"/>
    </row>
    <row r="105" spans="1:19" x14ac:dyDescent="0.2">
      <c r="A105" s="29">
        <v>42948</v>
      </c>
      <c r="B105" s="31">
        <f t="shared" si="1"/>
        <v>2017</v>
      </c>
      <c r="C105" s="32">
        <v>7213.7</v>
      </c>
      <c r="D105" s="32">
        <v>82.9</v>
      </c>
      <c r="E105" s="32">
        <v>250</v>
      </c>
      <c r="F105" s="214">
        <v>713254.1</v>
      </c>
      <c r="G105" s="214">
        <v>6800.5</v>
      </c>
      <c r="H105" s="214">
        <v>7121.3</v>
      </c>
      <c r="I105" s="214">
        <v>81.599999999999994</v>
      </c>
      <c r="O105" s="30"/>
      <c r="P105" s="210"/>
      <c r="R105" s="33"/>
      <c r="S105" s="33"/>
    </row>
    <row r="106" spans="1:19" x14ac:dyDescent="0.2">
      <c r="A106" s="29">
        <v>42979</v>
      </c>
      <c r="B106" s="31">
        <f t="shared" si="1"/>
        <v>2017</v>
      </c>
      <c r="C106" s="32">
        <v>7197</v>
      </c>
      <c r="D106" s="32">
        <v>82.2</v>
      </c>
      <c r="E106" s="32">
        <v>250</v>
      </c>
      <c r="F106" s="214">
        <v>713254.1</v>
      </c>
      <c r="G106" s="214">
        <v>6800.5</v>
      </c>
      <c r="H106" s="214">
        <v>7150.1</v>
      </c>
      <c r="I106" s="214">
        <v>81.7</v>
      </c>
      <c r="O106" s="30"/>
      <c r="P106" s="210"/>
      <c r="R106" s="33"/>
      <c r="S106" s="33"/>
    </row>
    <row r="107" spans="1:19" x14ac:dyDescent="0.2">
      <c r="A107" s="29">
        <v>43009</v>
      </c>
      <c r="B107" s="31">
        <f t="shared" si="1"/>
        <v>2017</v>
      </c>
      <c r="C107" s="32">
        <v>7193.7</v>
      </c>
      <c r="D107" s="32">
        <v>82.6</v>
      </c>
      <c r="E107" s="32">
        <v>250</v>
      </c>
      <c r="F107" s="214">
        <v>713254.1</v>
      </c>
      <c r="G107" s="214">
        <v>6800.5</v>
      </c>
      <c r="H107" s="214">
        <v>7170.5</v>
      </c>
      <c r="I107" s="214">
        <v>81.900000000000006</v>
      </c>
      <c r="O107" s="30"/>
      <c r="P107" s="210"/>
      <c r="R107" s="33"/>
      <c r="S107" s="33"/>
    </row>
    <row r="108" spans="1:19" x14ac:dyDescent="0.2">
      <c r="A108" s="29">
        <v>43040</v>
      </c>
      <c r="B108" s="31">
        <f t="shared" si="1"/>
        <v>2017</v>
      </c>
      <c r="C108" s="32">
        <v>7194.2</v>
      </c>
      <c r="D108" s="32">
        <v>83.3</v>
      </c>
      <c r="E108" s="32">
        <v>250</v>
      </c>
      <c r="F108" s="214">
        <v>713254.1</v>
      </c>
      <c r="G108" s="214">
        <v>6800.5</v>
      </c>
      <c r="H108" s="214">
        <v>7189.6</v>
      </c>
      <c r="I108" s="214">
        <v>82.1</v>
      </c>
      <c r="O108" s="30"/>
      <c r="P108" s="210"/>
      <c r="R108" s="33"/>
      <c r="S108" s="33"/>
    </row>
    <row r="109" spans="1:19" x14ac:dyDescent="0.2">
      <c r="A109" s="29">
        <v>43070</v>
      </c>
      <c r="B109" s="31">
        <f t="shared" si="1"/>
        <v>2017</v>
      </c>
      <c r="C109" s="32">
        <v>7213.4</v>
      </c>
      <c r="D109" s="32">
        <v>82.1</v>
      </c>
      <c r="E109" s="32">
        <v>250</v>
      </c>
      <c r="F109" s="214">
        <v>713254.1</v>
      </c>
      <c r="G109" s="214">
        <v>6800.5</v>
      </c>
      <c r="H109" s="214">
        <v>7203.1</v>
      </c>
      <c r="I109" s="214">
        <v>81.400000000000006</v>
      </c>
      <c r="O109" s="30"/>
      <c r="P109" s="210"/>
      <c r="R109" s="33"/>
      <c r="S109" s="33"/>
    </row>
    <row r="110" spans="1:19" x14ac:dyDescent="0.2">
      <c r="A110" s="29">
        <v>43101</v>
      </c>
      <c r="B110" s="31">
        <f t="shared" si="1"/>
        <v>2018</v>
      </c>
      <c r="C110" s="32">
        <v>7172.6</v>
      </c>
      <c r="D110" s="32">
        <v>79.8</v>
      </c>
      <c r="E110" s="32">
        <v>250</v>
      </c>
      <c r="F110" s="214">
        <v>730276.2</v>
      </c>
      <c r="G110" s="214">
        <v>6461.4</v>
      </c>
      <c r="H110" s="214">
        <v>7199.8</v>
      </c>
      <c r="I110" s="214">
        <v>80.5</v>
      </c>
      <c r="O110" s="30"/>
      <c r="P110" s="210"/>
      <c r="R110" s="33"/>
      <c r="S110" s="33"/>
    </row>
    <row r="111" spans="1:19" x14ac:dyDescent="0.2">
      <c r="A111" s="29">
        <v>43132</v>
      </c>
      <c r="B111" s="31">
        <f t="shared" si="1"/>
        <v>2018</v>
      </c>
      <c r="C111" s="32">
        <v>7125.8</v>
      </c>
      <c r="D111" s="32">
        <v>78.099999999999994</v>
      </c>
      <c r="E111" s="32">
        <v>250</v>
      </c>
      <c r="F111" s="214">
        <v>730276.2</v>
      </c>
      <c r="G111" s="214">
        <v>6461.4</v>
      </c>
      <c r="H111" s="214">
        <v>7189.2</v>
      </c>
      <c r="I111" s="214">
        <v>79.400000000000006</v>
      </c>
      <c r="O111" s="30"/>
      <c r="P111" s="210"/>
      <c r="R111" s="33"/>
      <c r="S111" s="33"/>
    </row>
    <row r="112" spans="1:19" x14ac:dyDescent="0.2">
      <c r="A112" s="29">
        <v>43160</v>
      </c>
      <c r="B112" s="31">
        <f t="shared" si="1"/>
        <v>2018</v>
      </c>
      <c r="C112" s="32">
        <v>7082.3</v>
      </c>
      <c r="D112" s="32">
        <v>78</v>
      </c>
      <c r="E112" s="32">
        <v>250</v>
      </c>
      <c r="F112" s="214">
        <v>730276.2</v>
      </c>
      <c r="G112" s="214">
        <v>6461.4</v>
      </c>
      <c r="H112" s="214">
        <v>7185</v>
      </c>
      <c r="I112" s="214">
        <v>79.5</v>
      </c>
      <c r="O112" s="30"/>
      <c r="P112" s="210"/>
      <c r="R112" s="33"/>
      <c r="S112" s="33"/>
    </row>
    <row r="113" spans="1:19" x14ac:dyDescent="0.2">
      <c r="A113" s="29">
        <v>43191</v>
      </c>
      <c r="B113" s="31">
        <f t="shared" si="1"/>
        <v>2018</v>
      </c>
      <c r="C113" s="32">
        <v>7108.4</v>
      </c>
      <c r="D113" s="32">
        <v>78.3</v>
      </c>
      <c r="E113" s="32">
        <v>250</v>
      </c>
      <c r="F113" s="214">
        <v>730276.2</v>
      </c>
      <c r="G113" s="214">
        <v>6461.4</v>
      </c>
      <c r="H113" s="214">
        <v>7198.2</v>
      </c>
      <c r="I113" s="214">
        <v>79.400000000000006</v>
      </c>
      <c r="O113" s="30"/>
      <c r="P113" s="210"/>
      <c r="R113" s="33"/>
      <c r="S113" s="33"/>
    </row>
    <row r="114" spans="1:19" x14ac:dyDescent="0.2">
      <c r="A114" s="29">
        <v>43221</v>
      </c>
      <c r="B114" s="31">
        <f t="shared" si="1"/>
        <v>2018</v>
      </c>
      <c r="C114" s="32">
        <v>7174.7</v>
      </c>
      <c r="D114" s="32">
        <v>79</v>
      </c>
      <c r="E114" s="32">
        <v>250</v>
      </c>
      <c r="F114" s="214">
        <v>730276.2</v>
      </c>
      <c r="G114" s="214">
        <v>6461.4</v>
      </c>
      <c r="H114" s="214">
        <v>7208.1</v>
      </c>
      <c r="I114" s="214">
        <v>79.8</v>
      </c>
      <c r="O114" s="30"/>
      <c r="P114" s="210"/>
      <c r="R114" s="33"/>
      <c r="S114" s="33"/>
    </row>
    <row r="115" spans="1:19" x14ac:dyDescent="0.2">
      <c r="A115" s="29">
        <v>43252</v>
      </c>
      <c r="B115" s="31">
        <f t="shared" si="1"/>
        <v>2018</v>
      </c>
      <c r="C115" s="32">
        <v>7269.2</v>
      </c>
      <c r="D115" s="32">
        <v>80.8</v>
      </c>
      <c r="E115" s="32">
        <v>250</v>
      </c>
      <c r="F115" s="214">
        <v>730276.2</v>
      </c>
      <c r="G115" s="214">
        <v>6461.4</v>
      </c>
      <c r="H115" s="214">
        <v>7224.1</v>
      </c>
      <c r="I115" s="214">
        <v>80.3</v>
      </c>
      <c r="O115" s="30"/>
      <c r="P115" s="210"/>
      <c r="R115" s="33"/>
      <c r="S115" s="33"/>
    </row>
    <row r="116" spans="1:19" x14ac:dyDescent="0.2">
      <c r="A116" s="29">
        <v>43282</v>
      </c>
      <c r="B116" s="31">
        <f t="shared" si="1"/>
        <v>2018</v>
      </c>
      <c r="C116" s="32">
        <v>7352.5</v>
      </c>
      <c r="D116" s="32">
        <v>81.8</v>
      </c>
      <c r="E116" s="32">
        <v>250</v>
      </c>
      <c r="F116" s="214">
        <v>730276.2</v>
      </c>
      <c r="G116" s="214">
        <v>6461.4</v>
      </c>
      <c r="H116" s="214">
        <v>7258.6</v>
      </c>
      <c r="I116" s="214">
        <v>80.5</v>
      </c>
      <c r="O116" s="30"/>
      <c r="P116" s="210"/>
      <c r="R116" s="33"/>
      <c r="S116" s="33"/>
    </row>
    <row r="117" spans="1:19" x14ac:dyDescent="0.2">
      <c r="A117" s="29">
        <v>43313</v>
      </c>
      <c r="B117" s="31">
        <f t="shared" si="1"/>
        <v>2018</v>
      </c>
      <c r="C117" s="32">
        <v>7356</v>
      </c>
      <c r="D117" s="32">
        <v>82.1</v>
      </c>
      <c r="E117" s="32">
        <v>250</v>
      </c>
      <c r="F117" s="214">
        <v>730276.2</v>
      </c>
      <c r="G117" s="214">
        <v>6461.4</v>
      </c>
      <c r="H117" s="214">
        <v>7264.8</v>
      </c>
      <c r="I117" s="214">
        <v>80.900000000000006</v>
      </c>
      <c r="O117" s="30"/>
      <c r="P117" s="210"/>
      <c r="R117" s="33"/>
      <c r="S117" s="33"/>
    </row>
    <row r="118" spans="1:19" x14ac:dyDescent="0.2">
      <c r="A118" s="29">
        <v>43344</v>
      </c>
      <c r="B118" s="31">
        <f t="shared" si="1"/>
        <v>2018</v>
      </c>
      <c r="C118" s="32">
        <v>7315.2</v>
      </c>
      <c r="D118" s="32">
        <v>82.2</v>
      </c>
      <c r="E118" s="32">
        <v>250</v>
      </c>
      <c r="F118" s="214">
        <v>730276.2</v>
      </c>
      <c r="G118" s="214">
        <v>6461.4</v>
      </c>
      <c r="H118" s="214">
        <v>7268.1</v>
      </c>
      <c r="I118" s="214">
        <v>81.7</v>
      </c>
      <c r="O118" s="30"/>
      <c r="P118" s="210"/>
      <c r="R118" s="33"/>
      <c r="S118" s="33"/>
    </row>
    <row r="119" spans="1:19" x14ac:dyDescent="0.2">
      <c r="A119" s="29">
        <v>43374</v>
      </c>
      <c r="B119" s="31">
        <f t="shared" si="1"/>
        <v>2018</v>
      </c>
      <c r="C119" s="32">
        <v>7274.4</v>
      </c>
      <c r="D119" s="32">
        <v>83.6</v>
      </c>
      <c r="E119" s="32">
        <v>250</v>
      </c>
      <c r="F119" s="214">
        <v>730276.2</v>
      </c>
      <c r="G119" s="214">
        <v>6461.4</v>
      </c>
      <c r="H119" s="214">
        <v>7253</v>
      </c>
      <c r="I119" s="214">
        <v>82.8</v>
      </c>
      <c r="O119" s="30"/>
      <c r="P119" s="210"/>
      <c r="R119" s="33"/>
      <c r="S119" s="33"/>
    </row>
    <row r="120" spans="1:19" x14ac:dyDescent="0.2">
      <c r="A120" s="29">
        <v>43405</v>
      </c>
      <c r="B120" s="31">
        <f t="shared" si="1"/>
        <v>2018</v>
      </c>
      <c r="C120" s="32">
        <v>7279</v>
      </c>
      <c r="D120" s="32">
        <v>84.6</v>
      </c>
      <c r="E120" s="32">
        <v>250</v>
      </c>
      <c r="F120" s="214">
        <v>730276.2</v>
      </c>
      <c r="G120" s="214">
        <v>6461.4</v>
      </c>
      <c r="H120" s="214">
        <v>7273.5</v>
      </c>
      <c r="I120" s="214">
        <v>83.6</v>
      </c>
      <c r="O120" s="30"/>
      <c r="P120" s="210"/>
      <c r="R120" s="33"/>
      <c r="S120" s="33"/>
    </row>
    <row r="121" spans="1:19" x14ac:dyDescent="0.2">
      <c r="A121" s="29">
        <v>43435</v>
      </c>
      <c r="B121" s="31">
        <f t="shared" si="1"/>
        <v>2018</v>
      </c>
      <c r="C121" s="32">
        <v>7302.7</v>
      </c>
      <c r="D121" s="32">
        <v>84.6</v>
      </c>
      <c r="E121" s="32">
        <v>250</v>
      </c>
      <c r="F121" s="214">
        <v>730276.2</v>
      </c>
      <c r="G121" s="214">
        <v>6461.4</v>
      </c>
      <c r="H121" s="214">
        <v>7289.2</v>
      </c>
      <c r="I121" s="214">
        <v>83.9</v>
      </c>
      <c r="O121" s="30"/>
      <c r="P121" s="210"/>
      <c r="R121" s="33"/>
      <c r="S121" s="33"/>
    </row>
    <row r="122" spans="1:19" x14ac:dyDescent="0.2">
      <c r="A122" s="38">
        <v>43466</v>
      </c>
      <c r="B122" s="39">
        <f t="shared" si="1"/>
        <v>2019</v>
      </c>
      <c r="C122" s="216">
        <v>7293.3</v>
      </c>
      <c r="D122" s="216">
        <v>83.9</v>
      </c>
      <c r="E122" s="40">
        <f t="shared" ref="E122:E133" si="2">E110*(1+$R$5)</f>
        <v>257.125</v>
      </c>
      <c r="F122" s="40">
        <f t="shared" ref="F122:G133" si="3">F110*(1+$R$9)</f>
        <v>742873.46444999997</v>
      </c>
      <c r="G122" s="40">
        <f t="shared" si="3"/>
        <v>6572.8591499999993</v>
      </c>
      <c r="H122" s="215">
        <v>7315.7</v>
      </c>
      <c r="I122" s="215">
        <v>84.6</v>
      </c>
      <c r="O122" s="30"/>
      <c r="P122" s="210"/>
      <c r="R122" s="33"/>
      <c r="S122" s="33"/>
    </row>
    <row r="123" spans="1:19" x14ac:dyDescent="0.2">
      <c r="A123" s="38">
        <v>43497</v>
      </c>
      <c r="B123" s="39">
        <f t="shared" si="1"/>
        <v>2019</v>
      </c>
      <c r="C123" s="216">
        <v>7286.5</v>
      </c>
      <c r="D123" s="216">
        <v>84.5</v>
      </c>
      <c r="E123" s="40">
        <f t="shared" si="2"/>
        <v>257.125</v>
      </c>
      <c r="F123" s="40">
        <f t="shared" si="3"/>
        <v>742873.46444999997</v>
      </c>
      <c r="G123" s="40">
        <f t="shared" si="3"/>
        <v>6572.8591499999993</v>
      </c>
      <c r="H123" s="215">
        <v>7346.7</v>
      </c>
      <c r="I123" s="215">
        <v>85.6</v>
      </c>
      <c r="O123" s="30"/>
      <c r="P123" s="210"/>
      <c r="R123" s="33"/>
      <c r="S123" s="33"/>
    </row>
    <row r="124" spans="1:19" x14ac:dyDescent="0.2">
      <c r="A124" s="38">
        <v>43525</v>
      </c>
      <c r="B124" s="39">
        <f t="shared" si="1"/>
        <v>2019</v>
      </c>
      <c r="C124" s="216">
        <v>7268.2</v>
      </c>
      <c r="D124" s="216">
        <v>84.9</v>
      </c>
      <c r="E124" s="40">
        <f t="shared" si="2"/>
        <v>257.125</v>
      </c>
      <c r="F124" s="40">
        <f t="shared" si="3"/>
        <v>742873.46444999997</v>
      </c>
      <c r="G124" s="40">
        <f t="shared" si="3"/>
        <v>6572.8591499999993</v>
      </c>
      <c r="H124" s="215">
        <v>7371</v>
      </c>
      <c r="I124" s="215">
        <v>86.3</v>
      </c>
      <c r="O124" s="30"/>
      <c r="P124" s="210"/>
      <c r="R124" s="33"/>
      <c r="S124" s="33"/>
    </row>
    <row r="125" spans="1:19" x14ac:dyDescent="0.2">
      <c r="A125" s="38">
        <v>43556</v>
      </c>
      <c r="B125" s="39">
        <f t="shared" si="1"/>
        <v>2019</v>
      </c>
      <c r="C125" s="216">
        <v>7304.3</v>
      </c>
      <c r="D125" s="216">
        <v>85.6</v>
      </c>
      <c r="E125" s="40">
        <f t="shared" si="2"/>
        <v>257.125</v>
      </c>
      <c r="F125" s="40">
        <f t="shared" si="3"/>
        <v>742873.46444999997</v>
      </c>
      <c r="G125" s="40">
        <f t="shared" si="3"/>
        <v>6572.8591499999993</v>
      </c>
      <c r="H125" s="215">
        <v>7395.4</v>
      </c>
      <c r="I125" s="215">
        <v>86.6</v>
      </c>
      <c r="O125" s="30"/>
      <c r="P125" s="210"/>
      <c r="R125" s="33"/>
      <c r="S125" s="33"/>
    </row>
    <row r="126" spans="1:19" x14ac:dyDescent="0.2">
      <c r="A126" s="38">
        <v>43586</v>
      </c>
      <c r="B126" s="39">
        <f t="shared" si="1"/>
        <v>2019</v>
      </c>
      <c r="C126" s="216">
        <v>7376.9</v>
      </c>
      <c r="D126" s="216">
        <v>85.7</v>
      </c>
      <c r="E126" s="40">
        <f t="shared" si="2"/>
        <v>257.125</v>
      </c>
      <c r="F126" s="40">
        <f t="shared" si="3"/>
        <v>742873.46444999997</v>
      </c>
      <c r="G126" s="40">
        <f t="shared" si="3"/>
        <v>6572.8591499999993</v>
      </c>
      <c r="H126" s="215">
        <v>7412.6</v>
      </c>
      <c r="I126" s="215">
        <v>86.3</v>
      </c>
      <c r="O126" s="30"/>
      <c r="P126" s="210"/>
      <c r="R126" s="33"/>
      <c r="S126" s="33"/>
    </row>
    <row r="127" spans="1:19" x14ac:dyDescent="0.2">
      <c r="A127" s="38">
        <v>43617</v>
      </c>
      <c r="B127" s="39">
        <f t="shared" si="1"/>
        <v>2019</v>
      </c>
      <c r="C127" s="216">
        <v>7472.1</v>
      </c>
      <c r="D127" s="216">
        <v>85.8</v>
      </c>
      <c r="E127" s="40">
        <f t="shared" si="2"/>
        <v>257.125</v>
      </c>
      <c r="F127" s="40">
        <f t="shared" si="3"/>
        <v>742873.46444999997</v>
      </c>
      <c r="G127" s="40">
        <f t="shared" si="3"/>
        <v>6572.8591499999993</v>
      </c>
      <c r="H127" s="215">
        <v>7430.3</v>
      </c>
      <c r="I127" s="215">
        <v>85.4</v>
      </c>
      <c r="O127" s="30"/>
      <c r="P127" s="210"/>
      <c r="R127" s="33"/>
      <c r="S127" s="33"/>
    </row>
    <row r="128" spans="1:19" x14ac:dyDescent="0.2">
      <c r="A128" s="38">
        <v>43647</v>
      </c>
      <c r="B128" s="39">
        <f t="shared" si="1"/>
        <v>2019</v>
      </c>
      <c r="C128" s="216">
        <v>7524.4</v>
      </c>
      <c r="D128" s="216">
        <v>86.2</v>
      </c>
      <c r="E128" s="40">
        <f t="shared" si="2"/>
        <v>257.125</v>
      </c>
      <c r="F128" s="40">
        <f t="shared" si="3"/>
        <v>742873.46444999997</v>
      </c>
      <c r="G128" s="40">
        <f t="shared" si="3"/>
        <v>6572.8591499999993</v>
      </c>
      <c r="H128" s="215">
        <v>7432.9</v>
      </c>
      <c r="I128" s="215">
        <v>85</v>
      </c>
      <c r="O128" s="30"/>
      <c r="P128" s="210"/>
      <c r="R128" s="33"/>
      <c r="S128" s="33"/>
    </row>
    <row r="129" spans="1:19" x14ac:dyDescent="0.2">
      <c r="A129" s="38">
        <v>43678</v>
      </c>
      <c r="B129" s="39">
        <f t="shared" si="1"/>
        <v>2019</v>
      </c>
      <c r="C129" s="216">
        <v>7540.9</v>
      </c>
      <c r="D129" s="216">
        <v>85.8</v>
      </c>
      <c r="E129" s="40">
        <f t="shared" si="2"/>
        <v>257.125</v>
      </c>
      <c r="F129" s="40">
        <f t="shared" si="3"/>
        <v>742873.46444999997</v>
      </c>
      <c r="G129" s="40">
        <f t="shared" si="3"/>
        <v>6572.8591499999993</v>
      </c>
      <c r="H129" s="215">
        <v>7449.6</v>
      </c>
      <c r="I129" s="215">
        <v>84.6</v>
      </c>
      <c r="O129" s="30"/>
      <c r="P129" s="210"/>
      <c r="R129" s="33"/>
      <c r="S129" s="33"/>
    </row>
    <row r="130" spans="1:19" x14ac:dyDescent="0.2">
      <c r="A130" s="38">
        <v>43709</v>
      </c>
      <c r="B130" s="39">
        <f t="shared" si="1"/>
        <v>2019</v>
      </c>
      <c r="C130" s="216">
        <v>7535</v>
      </c>
      <c r="D130" s="216">
        <v>85</v>
      </c>
      <c r="E130" s="40">
        <f t="shared" si="2"/>
        <v>257.125</v>
      </c>
      <c r="F130" s="40">
        <f t="shared" si="3"/>
        <v>742873.46444999997</v>
      </c>
      <c r="G130" s="40">
        <f t="shared" si="3"/>
        <v>6572.8591499999993</v>
      </c>
      <c r="H130" s="215">
        <v>7478.3</v>
      </c>
      <c r="I130" s="215">
        <v>84.3</v>
      </c>
      <c r="O130" s="30"/>
      <c r="P130" s="210"/>
      <c r="R130" s="33"/>
      <c r="S130" s="33"/>
    </row>
    <row r="131" spans="1:19" x14ac:dyDescent="0.2">
      <c r="A131" s="38">
        <v>43739</v>
      </c>
      <c r="B131" s="39">
        <f t="shared" ref="B131:B145" si="4">YEAR(A131)</f>
        <v>2019</v>
      </c>
      <c r="C131" s="216">
        <v>7538.5</v>
      </c>
      <c r="D131" s="216">
        <v>84.2</v>
      </c>
      <c r="E131" s="40">
        <f t="shared" si="2"/>
        <v>257.125</v>
      </c>
      <c r="F131" s="40">
        <f t="shared" si="3"/>
        <v>742873.46444999997</v>
      </c>
      <c r="G131" s="40">
        <f t="shared" si="3"/>
        <v>6572.8591499999993</v>
      </c>
      <c r="H131" s="215">
        <v>7504</v>
      </c>
      <c r="I131" s="215">
        <v>83.6</v>
      </c>
      <c r="O131" s="30"/>
      <c r="P131" s="210"/>
      <c r="R131" s="33"/>
      <c r="S131" s="33"/>
    </row>
    <row r="132" spans="1:19" x14ac:dyDescent="0.2">
      <c r="A132" s="38">
        <v>43770</v>
      </c>
      <c r="B132" s="39">
        <f t="shared" si="4"/>
        <v>2019</v>
      </c>
      <c r="C132" s="216">
        <v>7530.1</v>
      </c>
      <c r="D132" s="216">
        <v>84.1</v>
      </c>
      <c r="E132" s="40">
        <f t="shared" si="2"/>
        <v>257.125</v>
      </c>
      <c r="F132" s="40">
        <f t="shared" si="3"/>
        <v>742873.46444999997</v>
      </c>
      <c r="G132" s="40">
        <f t="shared" si="3"/>
        <v>6572.8591499999993</v>
      </c>
      <c r="H132" s="215">
        <v>7517.3</v>
      </c>
      <c r="I132" s="215">
        <v>83.5</v>
      </c>
      <c r="O132" s="30"/>
      <c r="P132" s="210"/>
      <c r="R132" s="33"/>
      <c r="S132" s="33"/>
    </row>
    <row r="133" spans="1:19" x14ac:dyDescent="0.2">
      <c r="A133" s="38">
        <v>43800</v>
      </c>
      <c r="B133" s="39">
        <f t="shared" si="4"/>
        <v>2019</v>
      </c>
      <c r="C133" s="216">
        <v>7535.2</v>
      </c>
      <c r="D133" s="216">
        <v>85</v>
      </c>
      <c r="E133" s="40">
        <f t="shared" si="2"/>
        <v>257.125</v>
      </c>
      <c r="F133" s="40">
        <f t="shared" si="3"/>
        <v>742873.46444999997</v>
      </c>
      <c r="G133" s="40">
        <f t="shared" si="3"/>
        <v>6572.8591499999993</v>
      </c>
      <c r="H133" s="215">
        <v>7525</v>
      </c>
      <c r="I133" s="215">
        <v>84.6</v>
      </c>
      <c r="O133" s="30"/>
      <c r="P133" s="210"/>
      <c r="R133" s="33"/>
      <c r="S133" s="33"/>
    </row>
    <row r="134" spans="1:19" x14ac:dyDescent="0.2">
      <c r="A134" s="38">
        <v>43831</v>
      </c>
      <c r="B134" s="39">
        <f t="shared" si="4"/>
        <v>2020</v>
      </c>
      <c r="C134" s="216">
        <v>7512.5</v>
      </c>
      <c r="D134" s="216">
        <v>84.3</v>
      </c>
      <c r="E134" s="40">
        <f t="shared" ref="C134:E145" si="5">E122*(1+$R$6)</f>
        <v>260.91759375000004</v>
      </c>
      <c r="F134" s="40">
        <f t="shared" ref="F134:G145" si="6">F122*(1+$R$10)</f>
        <v>755130.87661342497</v>
      </c>
      <c r="G134" s="40">
        <f t="shared" si="6"/>
        <v>6681.3113259749989</v>
      </c>
      <c r="H134" s="215">
        <v>7542</v>
      </c>
      <c r="I134" s="215">
        <v>85</v>
      </c>
      <c r="O134" s="30"/>
      <c r="P134" s="210"/>
      <c r="R134" s="33"/>
      <c r="S134" s="33"/>
    </row>
    <row r="135" spans="1:19" x14ac:dyDescent="0.2">
      <c r="A135" s="38">
        <v>43862</v>
      </c>
      <c r="B135" s="39">
        <f t="shared" si="4"/>
        <v>2020</v>
      </c>
      <c r="C135" s="40">
        <f t="shared" si="5"/>
        <v>7393.9758750000001</v>
      </c>
      <c r="D135" s="40">
        <f t="shared" si="5"/>
        <v>85.746375</v>
      </c>
      <c r="E135" s="40">
        <f t="shared" si="5"/>
        <v>260.91759375000004</v>
      </c>
      <c r="F135" s="40">
        <f t="shared" si="6"/>
        <v>755130.87661342497</v>
      </c>
      <c r="G135" s="40">
        <f t="shared" si="6"/>
        <v>6681.3113259749989</v>
      </c>
      <c r="H135" s="40">
        <f t="shared" ref="H135:I145" si="7">H123*(1+$R$6)</f>
        <v>7455.0638250000002</v>
      </c>
      <c r="I135" s="40">
        <f t="shared" si="7"/>
        <v>86.8626</v>
      </c>
    </row>
    <row r="136" spans="1:19" x14ac:dyDescent="0.2">
      <c r="A136" s="38">
        <v>43891</v>
      </c>
      <c r="B136" s="39">
        <f t="shared" si="4"/>
        <v>2020</v>
      </c>
      <c r="C136" s="40">
        <f t="shared" si="5"/>
        <v>7375.4059500000003</v>
      </c>
      <c r="D136" s="40">
        <f t="shared" si="5"/>
        <v>86.152275000000003</v>
      </c>
      <c r="E136" s="40">
        <f t="shared" si="5"/>
        <v>260.91759375000004</v>
      </c>
      <c r="F136" s="40">
        <f t="shared" si="6"/>
        <v>755130.87661342497</v>
      </c>
      <c r="G136" s="40">
        <f t="shared" si="6"/>
        <v>6681.3113259749989</v>
      </c>
      <c r="H136" s="40">
        <f t="shared" si="7"/>
        <v>7479.7222500000007</v>
      </c>
      <c r="I136" s="40">
        <f t="shared" si="7"/>
        <v>87.572924999999998</v>
      </c>
    </row>
    <row r="137" spans="1:19" x14ac:dyDescent="0.2">
      <c r="A137" s="38">
        <v>43922</v>
      </c>
      <c r="B137" s="39">
        <f t="shared" si="4"/>
        <v>2020</v>
      </c>
      <c r="C137" s="40">
        <f t="shared" si="5"/>
        <v>7412.0384250000006</v>
      </c>
      <c r="D137" s="40">
        <f t="shared" si="5"/>
        <v>86.8626</v>
      </c>
      <c r="E137" s="40">
        <f t="shared" si="5"/>
        <v>260.91759375000004</v>
      </c>
      <c r="F137" s="40">
        <f t="shared" si="6"/>
        <v>755130.87661342497</v>
      </c>
      <c r="G137" s="40">
        <f t="shared" si="6"/>
        <v>6681.3113259749989</v>
      </c>
      <c r="H137" s="40">
        <f t="shared" si="7"/>
        <v>7504.4821499999998</v>
      </c>
      <c r="I137" s="40">
        <f t="shared" si="7"/>
        <v>87.877349999999993</v>
      </c>
    </row>
    <row r="138" spans="1:19" x14ac:dyDescent="0.2">
      <c r="A138" s="38">
        <v>43952</v>
      </c>
      <c r="B138" s="39">
        <f t="shared" si="4"/>
        <v>2020</v>
      </c>
      <c r="C138" s="40">
        <f t="shared" si="5"/>
        <v>7485.7092750000002</v>
      </c>
      <c r="D138" s="40">
        <f t="shared" si="5"/>
        <v>86.964075000000008</v>
      </c>
      <c r="E138" s="40">
        <f t="shared" si="5"/>
        <v>260.91759375000004</v>
      </c>
      <c r="F138" s="40">
        <f t="shared" si="6"/>
        <v>755130.87661342497</v>
      </c>
      <c r="G138" s="40">
        <f t="shared" si="6"/>
        <v>6681.3113259749989</v>
      </c>
      <c r="H138" s="40">
        <f t="shared" si="7"/>
        <v>7521.9358500000008</v>
      </c>
      <c r="I138" s="40">
        <f t="shared" si="7"/>
        <v>87.572924999999998</v>
      </c>
    </row>
    <row r="139" spans="1:19" x14ac:dyDescent="0.2">
      <c r="A139" s="38">
        <v>43983</v>
      </c>
      <c r="B139" s="39">
        <f t="shared" si="4"/>
        <v>2020</v>
      </c>
      <c r="C139" s="40">
        <f t="shared" si="5"/>
        <v>7582.3134750000008</v>
      </c>
      <c r="D139" s="40">
        <f t="shared" si="5"/>
        <v>87.065550000000002</v>
      </c>
      <c r="E139" s="40">
        <f t="shared" si="5"/>
        <v>260.91759375000004</v>
      </c>
      <c r="F139" s="40">
        <f t="shared" si="6"/>
        <v>755130.87661342497</v>
      </c>
      <c r="G139" s="40">
        <f t="shared" si="6"/>
        <v>6681.3113259749989</v>
      </c>
      <c r="H139" s="40">
        <f t="shared" si="7"/>
        <v>7539.8969250000009</v>
      </c>
      <c r="I139" s="40">
        <f t="shared" si="7"/>
        <v>86.659650000000013</v>
      </c>
    </row>
    <row r="140" spans="1:19" x14ac:dyDescent="0.2">
      <c r="A140" s="38">
        <v>44013</v>
      </c>
      <c r="B140" s="39">
        <f t="shared" si="4"/>
        <v>2020</v>
      </c>
      <c r="C140" s="40">
        <f t="shared" si="5"/>
        <v>7635.3849</v>
      </c>
      <c r="D140" s="40">
        <f t="shared" si="5"/>
        <v>87.471450000000004</v>
      </c>
      <c r="E140" s="40">
        <f t="shared" si="5"/>
        <v>260.91759375000004</v>
      </c>
      <c r="F140" s="40">
        <f t="shared" si="6"/>
        <v>755130.87661342497</v>
      </c>
      <c r="G140" s="40">
        <f t="shared" si="6"/>
        <v>6681.3113259749989</v>
      </c>
      <c r="H140" s="40">
        <f t="shared" si="7"/>
        <v>7542.5352750000002</v>
      </c>
      <c r="I140" s="40">
        <f t="shared" si="7"/>
        <v>86.253749999999997</v>
      </c>
    </row>
    <row r="141" spans="1:19" x14ac:dyDescent="0.2">
      <c r="A141" s="38">
        <v>44044</v>
      </c>
      <c r="B141" s="39">
        <f t="shared" si="4"/>
        <v>2020</v>
      </c>
      <c r="C141" s="40">
        <f t="shared" si="5"/>
        <v>7652.128275</v>
      </c>
      <c r="D141" s="40">
        <f t="shared" si="5"/>
        <v>87.065550000000002</v>
      </c>
      <c r="E141" s="40">
        <f t="shared" si="5"/>
        <v>260.91759375000004</v>
      </c>
      <c r="F141" s="40">
        <f t="shared" si="6"/>
        <v>755130.87661342497</v>
      </c>
      <c r="G141" s="40">
        <f t="shared" si="6"/>
        <v>6681.3113259749989</v>
      </c>
      <c r="H141" s="40">
        <f t="shared" si="7"/>
        <v>7559.481600000001</v>
      </c>
      <c r="I141" s="40">
        <f t="shared" si="7"/>
        <v>85.847849999999994</v>
      </c>
    </row>
    <row r="142" spans="1:19" x14ac:dyDescent="0.2">
      <c r="A142" s="38">
        <v>44075</v>
      </c>
      <c r="B142" s="39">
        <f t="shared" si="4"/>
        <v>2020</v>
      </c>
      <c r="C142" s="40">
        <f t="shared" si="5"/>
        <v>7646.1412500000006</v>
      </c>
      <c r="D142" s="40">
        <f t="shared" si="5"/>
        <v>86.253749999999997</v>
      </c>
      <c r="E142" s="40">
        <f t="shared" si="5"/>
        <v>260.91759375000004</v>
      </c>
      <c r="F142" s="40">
        <f t="shared" si="6"/>
        <v>755130.87661342497</v>
      </c>
      <c r="G142" s="40">
        <f t="shared" si="6"/>
        <v>6681.3113259749989</v>
      </c>
      <c r="H142" s="40">
        <f t="shared" si="7"/>
        <v>7588.6049250000005</v>
      </c>
      <c r="I142" s="40">
        <f t="shared" si="7"/>
        <v>85.543424999999999</v>
      </c>
    </row>
    <row r="143" spans="1:19" x14ac:dyDescent="0.2">
      <c r="A143" s="38">
        <v>44105</v>
      </c>
      <c r="B143" s="39">
        <f t="shared" si="4"/>
        <v>2020</v>
      </c>
      <c r="C143" s="40">
        <f t="shared" si="5"/>
        <v>7649.6928750000006</v>
      </c>
      <c r="D143" s="40">
        <f t="shared" si="5"/>
        <v>85.441950000000006</v>
      </c>
      <c r="E143" s="40">
        <f t="shared" si="5"/>
        <v>260.91759375000004</v>
      </c>
      <c r="F143" s="40">
        <f t="shared" si="6"/>
        <v>755130.87661342497</v>
      </c>
      <c r="G143" s="40">
        <f t="shared" si="6"/>
        <v>6681.3113259749989</v>
      </c>
      <c r="H143" s="40">
        <f t="shared" si="7"/>
        <v>7614.6840000000002</v>
      </c>
      <c r="I143" s="40">
        <f t="shared" si="7"/>
        <v>84.833100000000002</v>
      </c>
    </row>
    <row r="144" spans="1:19" x14ac:dyDescent="0.2">
      <c r="A144" s="38">
        <v>44136</v>
      </c>
      <c r="B144" s="39">
        <f t="shared" si="4"/>
        <v>2020</v>
      </c>
      <c r="C144" s="40">
        <f t="shared" si="5"/>
        <v>7641.1689750000005</v>
      </c>
      <c r="D144" s="40">
        <f t="shared" si="5"/>
        <v>85.340474999999998</v>
      </c>
      <c r="E144" s="40">
        <f t="shared" si="5"/>
        <v>260.91759375000004</v>
      </c>
      <c r="F144" s="40">
        <f t="shared" si="6"/>
        <v>755130.87661342497</v>
      </c>
      <c r="G144" s="40">
        <f t="shared" si="6"/>
        <v>6681.3113259749989</v>
      </c>
      <c r="H144" s="40">
        <f t="shared" si="7"/>
        <v>7628.1801750000004</v>
      </c>
      <c r="I144" s="40">
        <f t="shared" si="7"/>
        <v>84.731625000000008</v>
      </c>
    </row>
    <row r="145" spans="1:9" x14ac:dyDescent="0.2">
      <c r="A145" s="38">
        <v>44166</v>
      </c>
      <c r="B145" s="39">
        <f t="shared" si="4"/>
        <v>2020</v>
      </c>
      <c r="C145" s="40">
        <f t="shared" si="5"/>
        <v>7646.3442000000005</v>
      </c>
      <c r="D145" s="40">
        <f t="shared" si="5"/>
        <v>86.253749999999997</v>
      </c>
      <c r="E145" s="40">
        <f t="shared" si="5"/>
        <v>260.91759375000004</v>
      </c>
      <c r="F145" s="40">
        <f t="shared" si="6"/>
        <v>755130.87661342497</v>
      </c>
      <c r="G145" s="40">
        <f t="shared" si="6"/>
        <v>6681.3113259749989</v>
      </c>
      <c r="H145" s="40">
        <f t="shared" si="7"/>
        <v>7635.9937500000005</v>
      </c>
      <c r="I145" s="40">
        <f t="shared" si="7"/>
        <v>85.847849999999994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256C-97D4-4A4D-9BCD-E0B55359C051}">
  <sheetPr codeName="Sheet21"/>
  <dimension ref="B1:K19"/>
  <sheetViews>
    <sheetView workbookViewId="0">
      <selection activeCell="C9" sqref="C9"/>
    </sheetView>
  </sheetViews>
  <sheetFormatPr defaultRowHeight="12.75" x14ac:dyDescent="0.2"/>
  <cols>
    <col min="2" max="2" width="10.83203125" customWidth="1"/>
    <col min="3" max="3" width="12.5" bestFit="1" customWidth="1"/>
    <col min="4" max="4" width="12" bestFit="1" customWidth="1"/>
    <col min="5" max="7" width="11.5" bestFit="1" customWidth="1"/>
    <col min="8" max="8" width="12.1640625" customWidth="1"/>
    <col min="9" max="9" width="11.83203125" customWidth="1"/>
    <col min="10" max="10" width="18.83203125" bestFit="1" customWidth="1"/>
    <col min="11" max="11" width="19.5" bestFit="1" customWidth="1"/>
  </cols>
  <sheetData>
    <row r="1" spans="2:11" ht="13.5" thickBot="1" x14ac:dyDescent="0.25"/>
    <row r="2" spans="2:11" x14ac:dyDescent="0.2">
      <c r="B2" s="250"/>
      <c r="C2" s="251"/>
      <c r="D2" s="251"/>
      <c r="E2" s="251"/>
      <c r="F2" s="251"/>
      <c r="G2" s="251"/>
      <c r="H2" s="251"/>
      <c r="I2" s="251"/>
      <c r="J2" s="252"/>
    </row>
    <row r="3" spans="2:11" ht="15" x14ac:dyDescent="0.25">
      <c r="B3" s="253" t="s">
        <v>238</v>
      </c>
      <c r="C3" s="254"/>
      <c r="D3" s="254"/>
      <c r="E3" s="254"/>
      <c r="F3" s="254"/>
      <c r="G3" s="254"/>
      <c r="H3" s="254"/>
      <c r="I3" s="254"/>
      <c r="J3" s="255"/>
    </row>
    <row r="4" spans="2:11" ht="15" x14ac:dyDescent="0.25">
      <c r="B4" s="248" t="s">
        <v>147</v>
      </c>
      <c r="C4" s="249">
        <v>2019</v>
      </c>
      <c r="D4" s="249"/>
      <c r="E4" s="249"/>
      <c r="F4" s="256">
        <v>2020</v>
      </c>
      <c r="G4" s="257"/>
      <c r="H4" s="258"/>
      <c r="I4" s="96" t="s">
        <v>148</v>
      </c>
      <c r="J4" s="97" t="s">
        <v>149</v>
      </c>
    </row>
    <row r="5" spans="2:11" ht="32.25" customHeight="1" x14ac:dyDescent="0.25">
      <c r="B5" s="248"/>
      <c r="C5" s="98" t="s">
        <v>68</v>
      </c>
      <c r="D5" s="103" t="s">
        <v>150</v>
      </c>
      <c r="E5" s="98" t="s">
        <v>151</v>
      </c>
      <c r="F5" s="186" t="s">
        <v>68</v>
      </c>
      <c r="G5" s="103" t="s">
        <v>150</v>
      </c>
      <c r="H5" s="186" t="s">
        <v>151</v>
      </c>
      <c r="I5" s="186" t="s">
        <v>68</v>
      </c>
      <c r="J5" s="99" t="s">
        <v>68</v>
      </c>
    </row>
    <row r="6" spans="2:11" ht="15" x14ac:dyDescent="0.25">
      <c r="B6" s="100"/>
      <c r="C6" s="98" t="s">
        <v>116</v>
      </c>
      <c r="D6" s="98" t="s">
        <v>117</v>
      </c>
      <c r="E6" s="98" t="s">
        <v>152</v>
      </c>
      <c r="F6" s="186" t="s">
        <v>119</v>
      </c>
      <c r="G6" s="186" t="s">
        <v>145</v>
      </c>
      <c r="H6" s="186" t="s">
        <v>239</v>
      </c>
      <c r="I6" s="148" t="s">
        <v>240</v>
      </c>
      <c r="J6" s="149" t="s">
        <v>241</v>
      </c>
    </row>
    <row r="7" spans="2:11" ht="13.5" customHeight="1" x14ac:dyDescent="0.2">
      <c r="B7" s="130" t="s">
        <v>62</v>
      </c>
      <c r="C7" s="156">
        <v>0</v>
      </c>
      <c r="D7" s="128">
        <v>0.5</v>
      </c>
      <c r="E7" s="129">
        <f>C7*D7</f>
        <v>0</v>
      </c>
      <c r="F7" s="156">
        <v>0</v>
      </c>
      <c r="G7" s="131">
        <v>0.5</v>
      </c>
      <c r="H7" s="127">
        <f t="shared" ref="H7:H9" si="0">F7*G7</f>
        <v>0</v>
      </c>
      <c r="I7" s="132">
        <f>E7+H7</f>
        <v>0</v>
      </c>
      <c r="J7" s="133">
        <f>C7+F7</f>
        <v>0</v>
      </c>
    </row>
    <row r="8" spans="2:11" x14ac:dyDescent="0.2">
      <c r="B8" s="134" t="s">
        <v>128</v>
      </c>
      <c r="C8" s="156">
        <f>CDM!D98</f>
        <v>1196748.3648699999</v>
      </c>
      <c r="D8" s="128">
        <v>0.5</v>
      </c>
      <c r="E8" s="129">
        <f t="shared" ref="E8:E9" si="1">C8*D8</f>
        <v>598374.18243499997</v>
      </c>
      <c r="F8" s="156">
        <f>CDM!D100</f>
        <v>639378.723</v>
      </c>
      <c r="G8" s="131">
        <v>0.5</v>
      </c>
      <c r="H8" s="127">
        <f t="shared" si="0"/>
        <v>319689.3615</v>
      </c>
      <c r="I8" s="132">
        <f t="shared" ref="I8:I9" si="2">E8+H8</f>
        <v>918063.54393499997</v>
      </c>
      <c r="J8" s="133">
        <f t="shared" ref="J8:J9" si="3">C8+F8</f>
        <v>1836127.0878699999</v>
      </c>
    </row>
    <row r="9" spans="2:11" x14ac:dyDescent="0.2">
      <c r="B9" s="130" t="s">
        <v>129</v>
      </c>
      <c r="C9" s="156">
        <f>CDM!E98</f>
        <v>1453624.9310000001</v>
      </c>
      <c r="D9" s="128">
        <v>0.5</v>
      </c>
      <c r="E9" s="129">
        <f t="shared" si="1"/>
        <v>726812.46550000005</v>
      </c>
      <c r="F9" s="156">
        <f>CDM!E100</f>
        <v>2735872.6669999999</v>
      </c>
      <c r="G9" s="131">
        <v>0.5</v>
      </c>
      <c r="H9" s="127">
        <f t="shared" si="0"/>
        <v>1367936.3334999999</v>
      </c>
      <c r="I9" s="132">
        <f t="shared" si="2"/>
        <v>2094748.7990000001</v>
      </c>
      <c r="J9" s="133">
        <f t="shared" si="3"/>
        <v>4189497.5980000002</v>
      </c>
    </row>
    <row r="10" spans="2:11" ht="13.5" thickBot="1" x14ac:dyDescent="0.25">
      <c r="B10" s="104" t="s">
        <v>153</v>
      </c>
      <c r="C10" s="105">
        <f>SUM(C7:C9)</f>
        <v>2650373.29587</v>
      </c>
      <c r="D10" s="106">
        <v>0.5</v>
      </c>
      <c r="E10" s="107">
        <f>SUM(E7:E9)</f>
        <v>1325186.647935</v>
      </c>
      <c r="F10" s="107">
        <f>SUM(F7:F9)</f>
        <v>3375251.3899999997</v>
      </c>
      <c r="G10" s="108">
        <v>0.5</v>
      </c>
      <c r="H10" s="109">
        <f>SUM(H7:H9)</f>
        <v>1687625.6949999998</v>
      </c>
      <c r="I10" s="110">
        <f>E10+H10</f>
        <v>3012812.3429349996</v>
      </c>
      <c r="J10" s="111">
        <f>C10+F10</f>
        <v>6025624.6858699992</v>
      </c>
    </row>
    <row r="11" spans="2:11" x14ac:dyDescent="0.2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ht="13.5" thickBot="1" x14ac:dyDescent="0.25"/>
    <row r="13" spans="2:11" x14ac:dyDescent="0.2">
      <c r="B13" s="250"/>
      <c r="C13" s="251"/>
      <c r="D13" s="251"/>
      <c r="E13" s="251"/>
      <c r="F13" s="251"/>
      <c r="G13" s="252"/>
    </row>
    <row r="14" spans="2:11" ht="15.75" thickBot="1" x14ac:dyDescent="0.3">
      <c r="B14" s="253" t="s">
        <v>242</v>
      </c>
      <c r="C14" s="254"/>
      <c r="D14" s="254"/>
      <c r="E14" s="254"/>
      <c r="F14" s="254"/>
      <c r="G14" s="255"/>
    </row>
    <row r="15" spans="2:11" ht="15" x14ac:dyDescent="0.25">
      <c r="B15" s="167" t="s">
        <v>147</v>
      </c>
      <c r="C15" s="259" t="s">
        <v>207</v>
      </c>
      <c r="D15" s="260"/>
      <c r="E15" s="168"/>
      <c r="F15" s="261" t="s">
        <v>208</v>
      </c>
      <c r="G15" s="262"/>
      <c r="I15" s="263" t="s">
        <v>212</v>
      </c>
      <c r="J15" s="264"/>
      <c r="K15" s="265"/>
    </row>
    <row r="16" spans="2:11" ht="45" x14ac:dyDescent="0.2">
      <c r="B16" s="130"/>
      <c r="C16" s="169" t="s">
        <v>209</v>
      </c>
      <c r="D16" s="169" t="s">
        <v>61</v>
      </c>
      <c r="E16" s="169" t="s">
        <v>210</v>
      </c>
      <c r="F16" s="169" t="s">
        <v>209</v>
      </c>
      <c r="G16" s="170" t="s">
        <v>61</v>
      </c>
      <c r="I16" s="180" t="s">
        <v>213</v>
      </c>
      <c r="J16" s="179" t="s">
        <v>210</v>
      </c>
      <c r="K16" s="170" t="s">
        <v>214</v>
      </c>
    </row>
    <row r="17" spans="2:11" ht="15" x14ac:dyDescent="0.2">
      <c r="B17" s="130"/>
      <c r="C17" s="169" t="s">
        <v>116</v>
      </c>
      <c r="D17" s="169" t="s">
        <v>117</v>
      </c>
      <c r="E17" s="169" t="s">
        <v>142</v>
      </c>
      <c r="F17" s="169" t="s">
        <v>119</v>
      </c>
      <c r="G17" s="170" t="s">
        <v>211</v>
      </c>
      <c r="I17" s="180" t="s">
        <v>134</v>
      </c>
      <c r="J17" s="169" t="s">
        <v>215</v>
      </c>
      <c r="K17" s="170" t="s">
        <v>216</v>
      </c>
    </row>
    <row r="18" spans="2:11" x14ac:dyDescent="0.2">
      <c r="B18" s="101" t="s">
        <v>129</v>
      </c>
      <c r="C18" s="102">
        <f ca="1">'Normalized Annual Summary'!AA16</f>
        <v>346591108.8392998</v>
      </c>
      <c r="D18" s="171">
        <f>I9</f>
        <v>2094748.7990000001</v>
      </c>
      <c r="E18" s="172">
        <f ca="1">D18/C18</f>
        <v>6.0438619040607006E-3</v>
      </c>
      <c r="F18" s="102">
        <f ca="1">'kW Forecast'!D19</f>
        <v>862989.22740616708</v>
      </c>
      <c r="G18" s="173">
        <f ca="1">F18*E18</f>
        <v>5215.7877151349103</v>
      </c>
      <c r="I18" s="181">
        <f>J9</f>
        <v>4189497.5980000002</v>
      </c>
      <c r="J18" s="172">
        <f ca="1">I18/C18</f>
        <v>1.2087723808121401E-2</v>
      </c>
      <c r="K18" s="173">
        <f ca="1">F18*J18</f>
        <v>10431.575430269821</v>
      </c>
    </row>
    <row r="19" spans="2:11" ht="13.5" thickBot="1" x14ac:dyDescent="0.25">
      <c r="B19" s="174" t="s">
        <v>153</v>
      </c>
      <c r="C19" s="175">
        <f ca="1">SUM(C18:C18)</f>
        <v>346591108.8392998</v>
      </c>
      <c r="D19" s="175">
        <f>SUM(D18:D18)</f>
        <v>2094748.7990000001</v>
      </c>
      <c r="E19" s="176">
        <f t="shared" ref="E19" ca="1" si="4">D19/C19</f>
        <v>6.0438619040607006E-3</v>
      </c>
      <c r="F19" s="177">
        <f ca="1">SUM(F18:F18)</f>
        <v>862989.22740616708</v>
      </c>
      <c r="G19" s="178">
        <f ca="1">SUM(G18:G18)</f>
        <v>5215.7877151349103</v>
      </c>
      <c r="I19" s="182">
        <f>SUM(I18:I18)</f>
        <v>4189497.5980000002</v>
      </c>
      <c r="J19" s="177"/>
      <c r="K19" s="178">
        <f ca="1">SUM(K18:K18)</f>
        <v>10431.575430269821</v>
      </c>
    </row>
  </sheetData>
  <mergeCells count="10">
    <mergeCell ref="B13:G13"/>
    <mergeCell ref="B14:G14"/>
    <mergeCell ref="C15:D15"/>
    <mergeCell ref="F15:G15"/>
    <mergeCell ref="I15:K15"/>
    <mergeCell ref="B4:B5"/>
    <mergeCell ref="C4:E4"/>
    <mergeCell ref="B2:J2"/>
    <mergeCell ref="B3:J3"/>
    <mergeCell ref="F4:H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2974-36FB-4576-BD7D-72B2170B8F0D}">
  <sheetPr codeName="Sheet22">
    <tabColor rgb="FFFF0000"/>
  </sheetPr>
  <dimension ref="B1:R43"/>
  <sheetViews>
    <sheetView tabSelected="1" workbookViewId="0">
      <selection activeCell="N17" sqref="N17"/>
    </sheetView>
  </sheetViews>
  <sheetFormatPr defaultColWidth="9.1640625" defaultRowHeight="12.75" x14ac:dyDescent="0.2"/>
  <cols>
    <col min="1" max="1" width="3" style="71" customWidth="1"/>
    <col min="2" max="2" width="19.5" style="71" customWidth="1"/>
    <col min="3" max="7" width="13.83203125" style="71" customWidth="1"/>
    <col min="8" max="10" width="15.83203125" style="71" customWidth="1"/>
    <col min="11" max="16384" width="9.1640625" style="71"/>
  </cols>
  <sheetData>
    <row r="1" spans="2:10" ht="16.5" thickBot="1" x14ac:dyDescent="0.3">
      <c r="B1" s="112" t="s">
        <v>126</v>
      </c>
    </row>
    <row r="2" spans="2:10" x14ac:dyDescent="0.2">
      <c r="B2" s="113" t="s">
        <v>68</v>
      </c>
      <c r="C2" s="114" t="s">
        <v>154</v>
      </c>
      <c r="D2" s="114" t="s">
        <v>155</v>
      </c>
      <c r="E2" s="114" t="s">
        <v>156</v>
      </c>
      <c r="F2" s="114" t="s">
        <v>157</v>
      </c>
      <c r="G2" s="114" t="s">
        <v>163</v>
      </c>
      <c r="H2" s="114" t="s">
        <v>231</v>
      </c>
      <c r="I2" s="114" t="s">
        <v>232</v>
      </c>
      <c r="J2" s="115" t="s">
        <v>158</v>
      </c>
    </row>
    <row r="3" spans="2:10" x14ac:dyDescent="0.2">
      <c r="B3" s="116" t="s">
        <v>62</v>
      </c>
      <c r="C3" s="117">
        <f ca="1">OFFSET('Normalized Annual Summary'!$C$10,COLUMN()-COLUMN($C3),0)</f>
        <v>401059651.72946942</v>
      </c>
      <c r="D3" s="117">
        <f ca="1">OFFSET('Normalized Annual Summary'!$C$10,COLUMN()-COLUMN($C3),0)</f>
        <v>378767130.92564416</v>
      </c>
      <c r="E3" s="117">
        <f ca="1">OFFSET('Normalized Annual Summary'!$C$10,COLUMN()-COLUMN($C3),0)</f>
        <v>363718802.67397815</v>
      </c>
      <c r="F3" s="117">
        <f ca="1">OFFSET('Normalized Annual Summary'!$C$10,COLUMN()-COLUMN($C3),0)</f>
        <v>354425140.91571283</v>
      </c>
      <c r="G3" s="117">
        <f ca="1">OFFSET('Normalized Annual Summary'!$C$10,COLUMN()-COLUMN($C3),0)</f>
        <v>375861349.42745566</v>
      </c>
      <c r="H3" s="117">
        <f ca="1">OFFSET('Normalized Annual Summary'!$C$10,COLUMN()-COLUMN($C3),0)</f>
        <v>375135884.99000001</v>
      </c>
      <c r="I3" s="117">
        <f ca="1">OFFSET('Normalized Annual Summary'!$I$14,COLUMN(I3)-COLUMN($H3),0)</f>
        <v>366005500.3257277</v>
      </c>
      <c r="J3" s="118">
        <f ca="1">OFFSET('Normalized Annual Summary'!$I$14,COLUMN(J3)-COLUMN($H3),0)</f>
        <v>367560506.45882964</v>
      </c>
    </row>
    <row r="4" spans="2:10" x14ac:dyDescent="0.2">
      <c r="B4" s="119" t="s">
        <v>128</v>
      </c>
      <c r="C4" s="117">
        <f ca="1">OFFSET('Normalized Annual Summary'!$L$10,COLUMN()-COLUMN($C4),0)</f>
        <v>144307855.4645004</v>
      </c>
      <c r="D4" s="117">
        <f ca="1">OFFSET('Normalized Annual Summary'!$L$10,COLUMN()-COLUMN($C4),0)</f>
        <v>138792580.30899632</v>
      </c>
      <c r="E4" s="117">
        <f ca="1">OFFSET('Normalized Annual Summary'!$L$10,COLUMN()-COLUMN($C4),0)</f>
        <v>135472796.74455184</v>
      </c>
      <c r="F4" s="117">
        <f ca="1">OFFSET('Normalized Annual Summary'!$L$10,COLUMN()-COLUMN($C4),0)</f>
        <v>132427313.43009868</v>
      </c>
      <c r="G4" s="117">
        <f ca="1">OFFSET('Normalized Annual Summary'!$L$10,COLUMN()-COLUMN($C4),0)</f>
        <v>138106021.99227589</v>
      </c>
      <c r="H4" s="117">
        <f ca="1">OFFSET('Normalized Annual Summary'!$L$10,COLUMN()-COLUMN($C4),0)</f>
        <v>135948289.22999999</v>
      </c>
      <c r="I4" s="117">
        <f ca="1">OFFSET('Normalized Annual Summary'!$R$14,COLUMN(I4)-COLUMN($H4),0)</f>
        <v>135033867.5852271</v>
      </c>
      <c r="J4" s="118">
        <f ca="1">OFFSET('Normalized Annual Summary'!$R$14,COLUMN(J4)-COLUMN($H4),0)</f>
        <v>137321530.51701969</v>
      </c>
    </row>
    <row r="5" spans="2:10" x14ac:dyDescent="0.2">
      <c r="B5" s="119" t="s">
        <v>129</v>
      </c>
      <c r="C5" s="117">
        <f ca="1">OFFSET('Normalized Annual Summary'!$U$10,COLUMN()-COLUMN($C5),0)</f>
        <v>378009413.04113448</v>
      </c>
      <c r="D5" s="117">
        <f ca="1">OFFSET('Normalized Annual Summary'!$U$10,COLUMN()-COLUMN($C5),0)</f>
        <v>362799633.31332147</v>
      </c>
      <c r="E5" s="117">
        <f ca="1">OFFSET('Normalized Annual Summary'!$U$10,COLUMN()-COLUMN($C5),0)</f>
        <v>350224516.35218138</v>
      </c>
      <c r="F5" s="117">
        <f ca="1">OFFSET('Normalized Annual Summary'!$U$10,COLUMN()-COLUMN($C5),0)</f>
        <v>352367386.90814096</v>
      </c>
      <c r="G5" s="117">
        <f ca="1">OFFSET('Normalized Annual Summary'!$U$10,COLUMN()-COLUMN($C5),0)</f>
        <v>360554579.57290572</v>
      </c>
      <c r="H5" s="117">
        <f ca="1">OFFSET('Normalized Annual Summary'!$U$10,COLUMN()-COLUMN($C5),0)</f>
        <v>347530976.20000005</v>
      </c>
      <c r="I5" s="117">
        <f ca="1">OFFSET('Normalized Annual Summary'!$AA$14,COLUMN(I5)-COLUMN($H5),0)</f>
        <v>344784405.58585757</v>
      </c>
      <c r="J5" s="118">
        <f ca="1">OFFSET('Normalized Annual Summary'!$AA$14,COLUMN(J5)-COLUMN($H5),0)</f>
        <v>346591108.8392998</v>
      </c>
    </row>
    <row r="6" spans="2:10" x14ac:dyDescent="0.2">
      <c r="B6" s="119" t="s">
        <v>123</v>
      </c>
      <c r="C6" s="117">
        <f ca="1">OFFSET('Normalized Annual Summary'!$AD$10,COLUMN()-COLUMN($C6),0)</f>
        <v>7654362.5332068307</v>
      </c>
      <c r="D6" s="117">
        <f ca="1">OFFSET('Normalized Annual Summary'!$AD$10,COLUMN()-COLUMN($C6),0)</f>
        <v>7541643.8330170782</v>
      </c>
      <c r="E6" s="117">
        <f ca="1">OFFSET('Normalized Annual Summary'!$AD$10,COLUMN()-COLUMN($C6),0)</f>
        <v>7520842.1252371911</v>
      </c>
      <c r="F6" s="117">
        <f ca="1">OFFSET('Normalized Annual Summary'!$AD$10,COLUMN()-COLUMN($C6),0)</f>
        <v>7471832.7229601499</v>
      </c>
      <c r="G6" s="117">
        <f ca="1">OFFSET('Normalized Annual Summary'!$AD$10,COLUMN()-COLUMN($C6),0)</f>
        <v>7471085.0094876662</v>
      </c>
      <c r="H6" s="117">
        <f ca="1">OFFSET('Normalized Annual Summary'!$AD$10,COLUMN()-COLUMN($C6),0)</f>
        <v>7481251.9100000011</v>
      </c>
      <c r="I6" s="117">
        <f ca="1">OFFSET('Normalized Annual Summary'!$AK$14,COLUMN(I6)-COLUMN($H6),0)</f>
        <v>7481251.9100000001</v>
      </c>
      <c r="J6" s="118">
        <f ca="1">OFFSET('Normalized Annual Summary'!$AK$14,COLUMN(J6)-COLUMN($H6),0)</f>
        <v>7448452.1237150077</v>
      </c>
    </row>
    <row r="7" spans="2:10" x14ac:dyDescent="0.2">
      <c r="B7" s="119" t="s">
        <v>131</v>
      </c>
      <c r="C7" s="117">
        <f ca="1">OFFSET('Normalized Annual Summary'!$AN$10,COLUMN()-COLUMN($C7),0)</f>
        <v>438853.51043643302</v>
      </c>
      <c r="D7" s="117">
        <f ca="1">OFFSET('Normalized Annual Summary'!$AN$10,COLUMN()-COLUMN($C7),0)</f>
        <v>428604.18406072113</v>
      </c>
      <c r="E7" s="117">
        <f ca="1">OFFSET('Normalized Annual Summary'!$AN$10,COLUMN()-COLUMN($C7),0)</f>
        <v>426192.62808349164</v>
      </c>
      <c r="F7" s="117">
        <f ca="1">OFFSET('Normalized Annual Summary'!$AN$10,COLUMN()-COLUMN($C7),0)</f>
        <v>412947.67552182189</v>
      </c>
      <c r="G7" s="117">
        <f ca="1">OFFSET('Normalized Annual Summary'!$AN$10,COLUMN()-COLUMN($C7),0)</f>
        <v>403671.29981024703</v>
      </c>
      <c r="H7" s="117">
        <f ca="1">OFFSET('Normalized Annual Summary'!$AN$10,COLUMN()-COLUMN($C7),0)</f>
        <v>372541.78</v>
      </c>
      <c r="I7" s="117">
        <f ca="1">OFFSET('Normalized Annual Summary'!$AU$14,COLUMN(I7)-COLUMN($H7),0)</f>
        <v>372541.78</v>
      </c>
      <c r="J7" s="118">
        <f ca="1">OFFSET('Normalized Annual Summary'!$AU$14,COLUMN(J7)-COLUMN($H7),0)</f>
        <v>366103.68451333424</v>
      </c>
    </row>
    <row r="8" spans="2:10" x14ac:dyDescent="0.2">
      <c r="B8" s="119" t="s">
        <v>65</v>
      </c>
      <c r="C8" s="117">
        <f ca="1">OFFSET('Normalized Annual Summary'!$AX$10,COLUMN()-COLUMN($C8),0)</f>
        <v>1346882.7112660531</v>
      </c>
      <c r="D8" s="117">
        <f ca="1">OFFSET('Normalized Annual Summary'!$AX$10,COLUMN()-COLUMN($C8),0)</f>
        <v>1276037.528046373</v>
      </c>
      <c r="E8" s="117">
        <f ca="1">OFFSET('Normalized Annual Summary'!$AX$10,COLUMN()-COLUMN($C8),0)</f>
        <v>1219818.0434200256</v>
      </c>
      <c r="F8" s="117">
        <f ca="1">OFFSET('Normalized Annual Summary'!$AX$10,COLUMN()-COLUMN($C8),0)</f>
        <v>1179514.8156682041</v>
      </c>
      <c r="G8" s="117">
        <f ca="1">OFFSET('Normalized Annual Summary'!$AX$10,COLUMN()-COLUMN($C8),0)</f>
        <v>1134622.2146923307</v>
      </c>
      <c r="H8" s="117">
        <f ca="1">OFFSET('Normalized Annual Summary'!$AX$10,COLUMN()-COLUMN($C8),0)</f>
        <v>1133887</v>
      </c>
      <c r="I8" s="117">
        <f ca="1">OFFSET('Normalized Annual Summary'!$BA$14,COLUMN(I8)-COLUMN($H8),0)</f>
        <v>1133887</v>
      </c>
      <c r="J8" s="118">
        <f ca="1">OFFSET('Normalized Annual Summary'!$BA$14,COLUMN(J8)-COLUMN($H8),0)</f>
        <v>1109724.5590085674</v>
      </c>
    </row>
    <row r="9" spans="2:10" ht="13.5" thickBot="1" x14ac:dyDescent="0.25">
      <c r="B9" s="120" t="s">
        <v>140</v>
      </c>
      <c r="C9" s="121">
        <f t="shared" ref="C9:J9" ca="1" si="0">SUM(C3:C8)</f>
        <v>932817018.9900136</v>
      </c>
      <c r="D9" s="121">
        <f t="shared" ca="1" si="0"/>
        <v>889605630.09308612</v>
      </c>
      <c r="E9" s="121">
        <f t="shared" ca="1" si="0"/>
        <v>858582968.56745219</v>
      </c>
      <c r="F9" s="121">
        <f t="shared" ca="1" si="0"/>
        <v>848284136.46810269</v>
      </c>
      <c r="G9" s="121">
        <f t="shared" ca="1" si="0"/>
        <v>883531329.51662755</v>
      </c>
      <c r="H9" s="121">
        <f t="shared" ref="H9" ca="1" si="1">SUM(H3:H8)</f>
        <v>867602831.11000001</v>
      </c>
      <c r="I9" s="121">
        <f t="shared" ca="1" si="0"/>
        <v>854811454.18681228</v>
      </c>
      <c r="J9" s="122">
        <f t="shared" ca="1" si="0"/>
        <v>860397426.18238604</v>
      </c>
    </row>
    <row r="11" spans="2:10" ht="16.5" thickBot="1" x14ac:dyDescent="0.3">
      <c r="B11" s="112" t="s">
        <v>159</v>
      </c>
      <c r="F11" s="72"/>
      <c r="G11" s="72"/>
    </row>
    <row r="12" spans="2:10" ht="51" x14ac:dyDescent="0.2">
      <c r="B12" s="184" t="s">
        <v>68</v>
      </c>
      <c r="C12" s="123" t="s">
        <v>160</v>
      </c>
      <c r="D12" s="123" t="s">
        <v>148</v>
      </c>
      <c r="E12" s="124" t="s">
        <v>161</v>
      </c>
    </row>
    <row r="13" spans="2:10" x14ac:dyDescent="0.2">
      <c r="B13" s="116" t="str">
        <f t="shared" ref="B13:B18" si="2">B3</f>
        <v>Residential</v>
      </c>
      <c r="C13" s="117">
        <f t="shared" ref="C13:C18" ca="1" si="3">J3</f>
        <v>367560506.45882964</v>
      </c>
      <c r="D13" s="117">
        <f>'CDM Adjustment'!I7</f>
        <v>0</v>
      </c>
      <c r="E13" s="118">
        <f ca="1">C13-D13</f>
        <v>367560506.45882964</v>
      </c>
    </row>
    <row r="14" spans="2:10" x14ac:dyDescent="0.2">
      <c r="B14" s="119" t="str">
        <f t="shared" si="2"/>
        <v>GS &lt; 50</v>
      </c>
      <c r="C14" s="117">
        <f t="shared" ca="1" si="3"/>
        <v>137321530.51701969</v>
      </c>
      <c r="D14" s="117">
        <f>'CDM Adjustment'!I8</f>
        <v>918063.54393499997</v>
      </c>
      <c r="E14" s="118">
        <f ca="1">C14-D14</f>
        <v>136403466.97308469</v>
      </c>
    </row>
    <row r="15" spans="2:10" x14ac:dyDescent="0.2">
      <c r="B15" s="119" t="str">
        <f t="shared" si="2"/>
        <v>GS &gt; 50</v>
      </c>
      <c r="C15" s="117">
        <f t="shared" ca="1" si="3"/>
        <v>346591108.8392998</v>
      </c>
      <c r="D15" s="117">
        <f>'CDM Adjustment'!I9</f>
        <v>2094748.7990000001</v>
      </c>
      <c r="E15" s="118">
        <f t="shared" ref="E15:E18" ca="1" si="4">C15-D15</f>
        <v>344496360.04029977</v>
      </c>
    </row>
    <row r="16" spans="2:10" x14ac:dyDescent="0.2">
      <c r="B16" s="119" t="str">
        <f t="shared" si="2"/>
        <v>Street Light</v>
      </c>
      <c r="C16" s="117">
        <f t="shared" ca="1" si="3"/>
        <v>7448452.1237150077</v>
      </c>
      <c r="D16" s="117">
        <v>0</v>
      </c>
      <c r="E16" s="118">
        <f t="shared" ca="1" si="4"/>
        <v>7448452.1237150077</v>
      </c>
    </row>
    <row r="17" spans="2:10" x14ac:dyDescent="0.2">
      <c r="B17" s="119" t="str">
        <f t="shared" si="2"/>
        <v>Sentinel Light</v>
      </c>
      <c r="C17" s="117">
        <f t="shared" ca="1" si="3"/>
        <v>366103.68451333424</v>
      </c>
      <c r="D17" s="117">
        <v>0</v>
      </c>
      <c r="E17" s="118">
        <f t="shared" ca="1" si="4"/>
        <v>366103.68451333424</v>
      </c>
    </row>
    <row r="18" spans="2:10" x14ac:dyDescent="0.2">
      <c r="B18" s="119" t="str">
        <f t="shared" si="2"/>
        <v>USL</v>
      </c>
      <c r="C18" s="117">
        <f t="shared" ca="1" si="3"/>
        <v>1109724.5590085674</v>
      </c>
      <c r="D18" s="117">
        <v>0</v>
      </c>
      <c r="E18" s="118">
        <f t="shared" ca="1" si="4"/>
        <v>1109724.5590085674</v>
      </c>
    </row>
    <row r="19" spans="2:10" ht="13.5" thickBot="1" x14ac:dyDescent="0.25">
      <c r="B19" s="120" t="s">
        <v>140</v>
      </c>
      <c r="C19" s="121">
        <f ca="1">SUM(C13:C18)</f>
        <v>860397426.18238604</v>
      </c>
      <c r="D19" s="121">
        <f>SUM(D13:D18)</f>
        <v>3012812.3429350001</v>
      </c>
      <c r="E19" s="122">
        <f ca="1">SUM(E13:E18)</f>
        <v>857384613.83945107</v>
      </c>
    </row>
    <row r="21" spans="2:10" ht="16.5" thickBot="1" x14ac:dyDescent="0.3">
      <c r="B21" s="112" t="s">
        <v>126</v>
      </c>
    </row>
    <row r="22" spans="2:10" x14ac:dyDescent="0.2">
      <c r="B22" s="113" t="s">
        <v>69</v>
      </c>
      <c r="C22" s="114" t="s">
        <v>154</v>
      </c>
      <c r="D22" s="114" t="s">
        <v>155</v>
      </c>
      <c r="E22" s="114" t="s">
        <v>156</v>
      </c>
      <c r="F22" s="114" t="s">
        <v>157</v>
      </c>
      <c r="G22" s="114" t="s">
        <v>163</v>
      </c>
      <c r="H22" s="114" t="s">
        <v>231</v>
      </c>
      <c r="I22" s="114" t="s">
        <v>232</v>
      </c>
      <c r="J22" s="115" t="s">
        <v>158</v>
      </c>
    </row>
    <row r="23" spans="2:10" x14ac:dyDescent="0.2">
      <c r="B23" s="119" t="s">
        <v>129</v>
      </c>
      <c r="C23" s="117">
        <f ca="1">OFFSET('kW Forecast'!$D$9,COLUMN()-COLUMN($C23),0)</f>
        <v>936619.00000000012</v>
      </c>
      <c r="D23" s="117">
        <f ca="1">OFFSET('kW Forecast'!$D$9,COLUMN()-COLUMN($C23),0)</f>
        <v>910215.75000000012</v>
      </c>
      <c r="E23" s="117">
        <f ca="1">OFFSET('kW Forecast'!$D$9,COLUMN()-COLUMN($C23),0)</f>
        <v>894192.21000000008</v>
      </c>
      <c r="F23" s="117">
        <f ca="1">OFFSET('kW Forecast'!$D$9,COLUMN()-COLUMN($C23),0)</f>
        <v>882488.06</v>
      </c>
      <c r="G23" s="117">
        <f ca="1">OFFSET('kW Forecast'!$D$9,COLUMN()-COLUMN($C23),0)</f>
        <v>887145.44</v>
      </c>
      <c r="H23" s="117">
        <f ca="1">OFFSET('kW Forecast'!$D$9,COLUMN()-COLUMN($C23),0)</f>
        <v>846326.70999999985</v>
      </c>
      <c r="I23" s="117">
        <f ca="1">OFFSET('kW Forecast'!$D$18,COLUMN()-COLUMN($H23)-1,0)</f>
        <v>858490.65428909613</v>
      </c>
      <c r="J23" s="118">
        <f ca="1">OFFSET('kW Forecast'!$D$18,COLUMN()-COLUMN($H23)-1,0)</f>
        <v>862989.22740616708</v>
      </c>
    </row>
    <row r="24" spans="2:10" x14ac:dyDescent="0.2">
      <c r="B24" s="119" t="s">
        <v>123</v>
      </c>
      <c r="C24" s="117">
        <f ca="1">OFFSET('kW Forecast'!$J$9,COLUMN()-COLUMN($C24),0)</f>
        <v>21396.000000000007</v>
      </c>
      <c r="D24" s="117">
        <f ca="1">OFFSET('kW Forecast'!$J$9,COLUMN()-COLUMN($C24),0)</f>
        <v>21074.999999999996</v>
      </c>
      <c r="E24" s="117">
        <f ca="1">OFFSET('kW Forecast'!$J$9,COLUMN()-COLUMN($C24),0)</f>
        <v>20946.199999999997</v>
      </c>
      <c r="F24" s="117">
        <f ca="1">OFFSET('kW Forecast'!$J$9,COLUMN()-COLUMN($C24),0)</f>
        <v>20884.2</v>
      </c>
      <c r="G24" s="117">
        <f ca="1">OFFSET('kW Forecast'!$J$9,COLUMN()-COLUMN($C24),0)</f>
        <v>20877.900000000009</v>
      </c>
      <c r="H24" s="117">
        <f ca="1">OFFSET('kW Forecast'!$J$9,COLUMN()-COLUMN($C24),0)</f>
        <v>20902.350000000006</v>
      </c>
      <c r="I24" s="117">
        <f ca="1">OFFSET('kW Forecast'!$J$18,COLUMN()-COLUMN($H24)-1,0)</f>
        <v>20898.455359138978</v>
      </c>
      <c r="J24" s="118">
        <f ca="1">OFFSET('kW Forecast'!$J$18,COLUMN()-COLUMN($H24)-1,0)</f>
        <v>20806.831005660119</v>
      </c>
    </row>
    <row r="25" spans="2:10" x14ac:dyDescent="0.2">
      <c r="B25" s="119" t="s">
        <v>131</v>
      </c>
      <c r="C25" s="117">
        <f ca="1">OFFSET('kW Forecast'!$P$9,COLUMN()-COLUMN($C25),0)</f>
        <v>1211.9999999999998</v>
      </c>
      <c r="D25" s="117">
        <f ca="1">OFFSET('kW Forecast'!$P$9,COLUMN()-COLUMN($C25),0)</f>
        <v>1182</v>
      </c>
      <c r="E25" s="117">
        <f ca="1">OFFSET('kW Forecast'!$P$9,COLUMN()-COLUMN($C25),0)</f>
        <v>1175.6727272727273</v>
      </c>
      <c r="F25" s="117">
        <f ca="1">OFFSET('kW Forecast'!$P$9,COLUMN()-COLUMN($C25),0)</f>
        <v>1137.3</v>
      </c>
      <c r="G25" s="117">
        <f ca="1">OFFSET('kW Forecast'!$P$9,COLUMN()-COLUMN($C25),0)</f>
        <v>1111.0999999999999</v>
      </c>
      <c r="H25" s="117">
        <f ca="1">OFFSET('kW Forecast'!$P$9,COLUMN()-COLUMN($C25),0)</f>
        <v>1027.9099999999999</v>
      </c>
      <c r="I25" s="117">
        <f ca="1">OFFSET('kW Forecast'!$P$18,COLUMN()-COLUMN($H25)-1,0)</f>
        <v>1027.4742820524552</v>
      </c>
      <c r="J25" s="118">
        <f ca="1">OFFSET('kW Forecast'!$P$18,COLUMN()-COLUMN($H25)-1,0)</f>
        <v>1009.7179446613925</v>
      </c>
    </row>
    <row r="26" spans="2:10" ht="13.5" thickBot="1" x14ac:dyDescent="0.25">
      <c r="B26" s="120" t="s">
        <v>140</v>
      </c>
      <c r="C26" s="121">
        <f t="shared" ref="C26:J26" ca="1" si="5">SUM(C20:C25)</f>
        <v>959227.00000000012</v>
      </c>
      <c r="D26" s="121">
        <f t="shared" ca="1" si="5"/>
        <v>932472.75000000012</v>
      </c>
      <c r="E26" s="121">
        <f t="shared" ca="1" si="5"/>
        <v>916314.08272727276</v>
      </c>
      <c r="F26" s="121">
        <f t="shared" ca="1" si="5"/>
        <v>904509.56</v>
      </c>
      <c r="G26" s="121">
        <f t="shared" ca="1" si="5"/>
        <v>909134.44</v>
      </c>
      <c r="H26" s="121">
        <f t="shared" ref="H26" ca="1" si="6">SUM(H20:H25)</f>
        <v>868256.96999999986</v>
      </c>
      <c r="I26" s="121">
        <f t="shared" ca="1" si="5"/>
        <v>880416.58393028763</v>
      </c>
      <c r="J26" s="122">
        <f t="shared" ca="1" si="5"/>
        <v>884805.77635648858</v>
      </c>
    </row>
    <row r="28" spans="2:10" ht="16.5" thickBot="1" x14ac:dyDescent="0.3">
      <c r="B28" s="112" t="s">
        <v>159</v>
      </c>
    </row>
    <row r="29" spans="2:10" ht="51" x14ac:dyDescent="0.2">
      <c r="B29" s="184" t="s">
        <v>69</v>
      </c>
      <c r="C29" s="123" t="s">
        <v>160</v>
      </c>
      <c r="D29" s="123" t="s">
        <v>148</v>
      </c>
      <c r="E29" s="124" t="s">
        <v>161</v>
      </c>
    </row>
    <row r="30" spans="2:10" x14ac:dyDescent="0.2">
      <c r="B30" s="119" t="str">
        <f>B23</f>
        <v>GS &gt; 50</v>
      </c>
      <c r="C30" s="117">
        <f ca="1">J23</f>
        <v>862989.22740616708</v>
      </c>
      <c r="D30" s="117">
        <f ca="1">'CDM Adjustment'!G18</f>
        <v>5215.7877151349103</v>
      </c>
      <c r="E30" s="118">
        <f ca="1">C30-D30</f>
        <v>857773.43969103217</v>
      </c>
    </row>
    <row r="31" spans="2:10" x14ac:dyDescent="0.2">
      <c r="B31" s="119" t="str">
        <f>B24</f>
        <v>Street Light</v>
      </c>
      <c r="C31" s="117">
        <f ca="1">J24</f>
        <v>20806.831005660119</v>
      </c>
      <c r="D31" s="117">
        <v>0</v>
      </c>
      <c r="E31" s="118">
        <f t="shared" ref="E31:E32" ca="1" si="7">C31-D31</f>
        <v>20806.831005660119</v>
      </c>
    </row>
    <row r="32" spans="2:10" x14ac:dyDescent="0.2">
      <c r="B32" s="119" t="str">
        <f>B25</f>
        <v>Sentinel Light</v>
      </c>
      <c r="C32" s="117">
        <f ca="1">J25</f>
        <v>1009.7179446613925</v>
      </c>
      <c r="D32" s="117">
        <v>0</v>
      </c>
      <c r="E32" s="118">
        <f t="shared" ca="1" si="7"/>
        <v>1009.7179446613925</v>
      </c>
    </row>
    <row r="33" spans="2:18" ht="13.5" thickBot="1" x14ac:dyDescent="0.25">
      <c r="B33" s="120" t="s">
        <v>140</v>
      </c>
      <c r="C33" s="121">
        <f ca="1">SUM(C30:C32)</f>
        <v>884805.77635648858</v>
      </c>
      <c r="D33" s="121">
        <f ca="1">SUM(D30:D32)</f>
        <v>5215.7877151349103</v>
      </c>
      <c r="E33" s="122">
        <f ca="1">SUM(E30:E32)</f>
        <v>879589.98864135367</v>
      </c>
      <c r="R33" s="72"/>
    </row>
    <row r="34" spans="2:18" x14ac:dyDescent="0.2">
      <c r="R34" s="72"/>
    </row>
    <row r="35" spans="2:18" ht="16.5" thickBot="1" x14ac:dyDescent="0.3">
      <c r="B35" s="112" t="s">
        <v>162</v>
      </c>
      <c r="R35" s="72"/>
    </row>
    <row r="36" spans="2:18" x14ac:dyDescent="0.2">
      <c r="B36" s="113" t="s">
        <v>130</v>
      </c>
      <c r="C36" s="114" t="s">
        <v>154</v>
      </c>
      <c r="D36" s="114" t="s">
        <v>155</v>
      </c>
      <c r="E36" s="114" t="s">
        <v>156</v>
      </c>
      <c r="F36" s="114" t="s">
        <v>157</v>
      </c>
      <c r="G36" s="114" t="s">
        <v>163</v>
      </c>
      <c r="H36" s="114" t="s">
        <v>231</v>
      </c>
      <c r="I36" s="115" t="s">
        <v>158</v>
      </c>
    </row>
    <row r="37" spans="2:18" x14ac:dyDescent="0.2">
      <c r="B37" s="116" t="str">
        <f t="shared" ref="B37:B42" si="8">B3</f>
        <v>Residential</v>
      </c>
      <c r="C37" s="117">
        <f ca="1">OFFSET('Customer Count'!$C$9,COLUMN()-COLUMN($C37),0)</f>
        <v>42635.75</v>
      </c>
      <c r="D37" s="117">
        <f ca="1">OFFSET('Customer Count'!$C$9,COLUMN()-COLUMN($C37),0)</f>
        <v>42712</v>
      </c>
      <c r="E37" s="117">
        <f ca="1">OFFSET('Customer Count'!$C$9,COLUMN()-COLUMN($C37),0)</f>
        <v>42797.25</v>
      </c>
      <c r="F37" s="117">
        <f ca="1">OFFSET('Customer Count'!$C$9,COLUMN()-COLUMN($C37),0)</f>
        <v>42818</v>
      </c>
      <c r="G37" s="117">
        <f ca="1">OFFSET('Customer Count'!$C$9,COLUMN()-COLUMN($C37),0)</f>
        <v>42889.75</v>
      </c>
      <c r="H37" s="117">
        <f ca="1">OFFSET('Customer Count'!$C$9,COLUMN()-COLUMN($C37),0)</f>
        <v>43011.25</v>
      </c>
      <c r="I37" s="118">
        <f ca="1">OFFSET('Customer Count'!$C$9,COLUMN()-COLUMN($C37),0)</f>
        <v>43121.308184279384</v>
      </c>
    </row>
    <row r="38" spans="2:18" x14ac:dyDescent="0.2">
      <c r="B38" s="119" t="str">
        <f t="shared" si="8"/>
        <v>GS &lt; 50</v>
      </c>
      <c r="C38" s="117">
        <f ca="1">OFFSET('Customer Count'!$G$9,COLUMN()-COLUMN($C38),0)</f>
        <v>3988.5</v>
      </c>
      <c r="D38" s="117">
        <f ca="1">OFFSET('Customer Count'!$G$9,COLUMN()-COLUMN($C38),0)</f>
        <v>4015</v>
      </c>
      <c r="E38" s="117">
        <f ca="1">OFFSET('Customer Count'!$G$9,COLUMN()-COLUMN($C38),0)</f>
        <v>4050.75</v>
      </c>
      <c r="F38" s="117">
        <f ca="1">OFFSET('Customer Count'!$G$9,COLUMN()-COLUMN($C38),0)</f>
        <v>4071</v>
      </c>
      <c r="G38" s="117">
        <f ca="1">OFFSET('Customer Count'!$G$9,COLUMN()-COLUMN($C38),0)</f>
        <v>4131.75</v>
      </c>
      <c r="H38" s="117">
        <f ca="1">OFFSET('Customer Count'!$G$9,COLUMN()-COLUMN($C38),0)</f>
        <v>4167</v>
      </c>
      <c r="I38" s="118">
        <f ca="1">OFFSET('Customer Count'!$G$9,COLUMN()-COLUMN($C38),0)</f>
        <v>4193.5040704843168</v>
      </c>
    </row>
    <row r="39" spans="2:18" ht="13.5" customHeight="1" x14ac:dyDescent="0.2">
      <c r="B39" s="119" t="str">
        <f t="shared" si="8"/>
        <v>GS &gt; 50</v>
      </c>
      <c r="C39" s="117">
        <f ca="1">OFFSET('Customer Count'!$K$9,COLUMN()-COLUMN($C39),0)</f>
        <v>508</v>
      </c>
      <c r="D39" s="117">
        <f ca="1">OFFSET('Customer Count'!$K$9,COLUMN()-COLUMN($C39),0)</f>
        <v>516.5</v>
      </c>
      <c r="E39" s="117">
        <f ca="1">OFFSET('Customer Count'!$K$9,COLUMN()-COLUMN($C39),0)</f>
        <v>507.5</v>
      </c>
      <c r="F39" s="117">
        <f ca="1">OFFSET('Customer Count'!$K$9,COLUMN()-COLUMN($C39),0)</f>
        <v>508.25</v>
      </c>
      <c r="G39" s="117">
        <f ca="1">OFFSET('Customer Count'!$K$9,COLUMN()-COLUMN($C39),0)</f>
        <v>495.5</v>
      </c>
      <c r="H39" s="117">
        <f ca="1">OFFSET('Customer Count'!$K$9,COLUMN()-COLUMN($C39),0)</f>
        <v>501.25</v>
      </c>
      <c r="I39" s="118">
        <f ca="1">OFFSET('Customer Count'!$K$9,COLUMN()-COLUMN($C39),0)</f>
        <v>500.18749292316778</v>
      </c>
    </row>
    <row r="40" spans="2:18" x14ac:dyDescent="0.2">
      <c r="B40" s="119" t="str">
        <f t="shared" si="8"/>
        <v>Street Light</v>
      </c>
      <c r="C40" s="117">
        <f ca="1">OFFSET('Customer Count'!$O$9,COLUMN()-COLUMN($C40),0)</f>
        <v>9736</v>
      </c>
      <c r="D40" s="117">
        <f ca="1">OFFSET('Customer Count'!$O$9,COLUMN()-COLUMN($C40),0)</f>
        <v>9753.25</v>
      </c>
      <c r="E40" s="117">
        <f ca="1">OFFSET('Customer Count'!$O$9,COLUMN()-COLUMN($C40),0)</f>
        <v>9747.5</v>
      </c>
      <c r="F40" s="117">
        <f ca="1">OFFSET('Customer Count'!$O$9,COLUMN()-COLUMN($C40),0)</f>
        <v>9785.75</v>
      </c>
      <c r="G40" s="117">
        <f ca="1">OFFSET('Customer Count'!$O$9,COLUMN()-COLUMN($C40),0)</f>
        <v>9861.75</v>
      </c>
      <c r="H40" s="117">
        <f ca="1">OFFSET('Customer Count'!$O$9,COLUMN()-COLUMN($C40),0)</f>
        <v>9916.75</v>
      </c>
      <c r="I40" s="118">
        <f ca="1">OFFSET('Customer Count'!$O$9,COLUMN()-COLUMN($C40),0)</f>
        <v>9958.055711900608</v>
      </c>
    </row>
    <row r="41" spans="2:18" x14ac:dyDescent="0.2">
      <c r="B41" s="119" t="str">
        <f t="shared" si="8"/>
        <v>Sentinel Light</v>
      </c>
      <c r="C41" s="117">
        <f ca="1">OFFSET('Customer Count'!$S$9,COLUMN()-COLUMN($C41),0)</f>
        <v>413</v>
      </c>
      <c r="D41" s="117">
        <f ca="1">OFFSET('Customer Count'!$S$9,COLUMN()-COLUMN($C41),0)</f>
        <v>404.5</v>
      </c>
      <c r="E41" s="117">
        <f ca="1">OFFSET('Customer Count'!$S$9,COLUMN()-COLUMN($C41),0)</f>
        <v>398.25</v>
      </c>
      <c r="F41" s="117">
        <f ca="1">OFFSET('Customer Count'!$S$9,COLUMN()-COLUMN($C41),0)</f>
        <v>383.5</v>
      </c>
      <c r="G41" s="117">
        <f ca="1">OFFSET('Customer Count'!$S$9,COLUMN()-COLUMN($C41),0)</f>
        <v>380.75</v>
      </c>
      <c r="H41" s="117">
        <f ca="1">OFFSET('Customer Count'!$S$9,COLUMN()-COLUMN($C41),0)</f>
        <v>366.25</v>
      </c>
      <c r="I41" s="118">
        <f ca="1">OFFSET('Customer Count'!$S$9,COLUMN()-COLUMN($C41),0)</f>
        <v>359.92063615793285</v>
      </c>
    </row>
    <row r="42" spans="2:18" x14ac:dyDescent="0.2">
      <c r="B42" s="119" t="str">
        <f t="shared" si="8"/>
        <v>USL</v>
      </c>
      <c r="C42" s="117">
        <f ca="1">OFFSET('Customer Count'!$W$9,COLUMN()-COLUMN($C42),0)</f>
        <v>332.25</v>
      </c>
      <c r="D42" s="117">
        <f ca="1">OFFSET('Customer Count'!$W$9,COLUMN()-COLUMN($C42),0)</f>
        <v>321.75</v>
      </c>
      <c r="E42" s="117">
        <f ca="1">OFFSET('Customer Count'!$W$9,COLUMN()-COLUMN($C42),0)</f>
        <v>311</v>
      </c>
      <c r="F42" s="117">
        <f ca="1">OFFSET('Customer Count'!$W$9,COLUMN()-COLUMN($C42),0)</f>
        <v>302.5</v>
      </c>
      <c r="G42" s="117">
        <f ca="1">OFFSET('Customer Count'!$W$9,COLUMN()-COLUMN($C42),0)</f>
        <v>292</v>
      </c>
      <c r="H42" s="117">
        <f ca="1">OFFSET('Customer Count'!$W$9,COLUMN()-COLUMN($C42),0)</f>
        <v>293.5</v>
      </c>
      <c r="I42" s="118">
        <f ca="1">OFFSET('Customer Count'!$W$9,COLUMN()-COLUMN($C42),0)</f>
        <v>289.38581958804872</v>
      </c>
    </row>
    <row r="43" spans="2:18" ht="13.5" thickBot="1" x14ac:dyDescent="0.25">
      <c r="B43" s="120" t="s">
        <v>140</v>
      </c>
      <c r="C43" s="121">
        <f t="shared" ref="C43:I43" ca="1" si="9">SUM(C37:C42)</f>
        <v>57613.5</v>
      </c>
      <c r="D43" s="121">
        <f t="shared" ca="1" si="9"/>
        <v>57723</v>
      </c>
      <c r="E43" s="121">
        <f t="shared" ca="1" si="9"/>
        <v>57812.25</v>
      </c>
      <c r="F43" s="121">
        <f t="shared" ca="1" si="9"/>
        <v>57869</v>
      </c>
      <c r="G43" s="121">
        <f t="shared" ca="1" si="9"/>
        <v>58051.5</v>
      </c>
      <c r="H43" s="121">
        <f t="shared" ca="1" si="9"/>
        <v>58256</v>
      </c>
      <c r="I43" s="122">
        <f t="shared" ca="1" si="9"/>
        <v>58422.361915333466</v>
      </c>
    </row>
  </sheetData>
  <phoneticPr fontId="1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F621-38CD-4D3F-8BE8-D56F8958FC58}">
  <sheetPr codeName="Sheet5"/>
  <dimension ref="B1:AI44"/>
  <sheetViews>
    <sheetView workbookViewId="0">
      <selection activeCell="H12" sqref="H12"/>
    </sheetView>
  </sheetViews>
  <sheetFormatPr defaultRowHeight="12.75" x14ac:dyDescent="0.2"/>
  <cols>
    <col min="1" max="1" width="3.6640625" customWidth="1"/>
    <col min="2" max="2" width="5.1640625" bestFit="1" customWidth="1"/>
    <col min="3" max="3" width="12.83203125" bestFit="1" customWidth="1"/>
    <col min="4" max="4" width="16" bestFit="1" customWidth="1"/>
    <col min="5" max="5" width="14.1640625" bestFit="1" customWidth="1"/>
    <col min="6" max="6" width="14.33203125" customWidth="1"/>
    <col min="7" max="7" width="12.5" bestFit="1" customWidth="1"/>
    <col min="8" max="8" width="12" bestFit="1" customWidth="1"/>
    <col min="9" max="9" width="16.1640625" bestFit="1" customWidth="1"/>
    <col min="10" max="10" width="14.1640625" bestFit="1" customWidth="1"/>
    <col min="12" max="12" width="14.33203125" bestFit="1" customWidth="1"/>
    <col min="13" max="14" width="13" bestFit="1" customWidth="1"/>
    <col min="15" max="15" width="10.6640625" bestFit="1" customWidth="1"/>
    <col min="16" max="16" width="5.83203125" customWidth="1"/>
    <col min="17" max="17" width="5.1640625" bestFit="1" customWidth="1"/>
    <col min="18" max="19" width="13" bestFit="1" customWidth="1"/>
    <col min="20" max="20" width="11.5" bestFit="1" customWidth="1"/>
    <col min="21" max="21" width="5.83203125" customWidth="1"/>
    <col min="22" max="22" width="5.1640625" bestFit="1" customWidth="1"/>
    <col min="23" max="23" width="12" bestFit="1" customWidth="1"/>
    <col min="26" max="26" width="6.1640625" customWidth="1"/>
    <col min="27" max="27" width="5.1640625" bestFit="1" customWidth="1"/>
    <col min="31" max="31" width="6" customWidth="1"/>
    <col min="32" max="32" width="5.1640625" bestFit="1" customWidth="1"/>
  </cols>
  <sheetData>
    <row r="1" spans="2:35" x14ac:dyDescent="0.2">
      <c r="C1" s="242" t="s">
        <v>220</v>
      </c>
      <c r="D1" s="242"/>
      <c r="E1" s="242"/>
      <c r="I1" t="s">
        <v>62</v>
      </c>
      <c r="N1" t="s">
        <v>128</v>
      </c>
      <c r="S1" t="s">
        <v>129</v>
      </c>
      <c r="X1" t="s">
        <v>123</v>
      </c>
      <c r="AC1" t="s">
        <v>221</v>
      </c>
      <c r="AH1" t="s">
        <v>65</v>
      </c>
    </row>
    <row r="2" spans="2:35" x14ac:dyDescent="0.2">
      <c r="C2" t="s">
        <v>222</v>
      </c>
      <c r="D2" t="s">
        <v>223</v>
      </c>
      <c r="E2" t="s">
        <v>130</v>
      </c>
      <c r="H2" t="s">
        <v>222</v>
      </c>
      <c r="I2" t="s">
        <v>223</v>
      </c>
      <c r="J2" t="s">
        <v>130</v>
      </c>
      <c r="M2" t="s">
        <v>222</v>
      </c>
      <c r="N2" t="s">
        <v>223</v>
      </c>
      <c r="O2" t="s">
        <v>130</v>
      </c>
      <c r="R2" t="s">
        <v>222</v>
      </c>
      <c r="S2" t="s">
        <v>223</v>
      </c>
      <c r="T2" t="s">
        <v>130</v>
      </c>
      <c r="W2" t="s">
        <v>222</v>
      </c>
      <c r="X2" t="s">
        <v>223</v>
      </c>
      <c r="Y2" t="s">
        <v>130</v>
      </c>
      <c r="AB2" t="s">
        <v>222</v>
      </c>
      <c r="AC2" t="s">
        <v>223</v>
      </c>
      <c r="AD2" t="s">
        <v>130</v>
      </c>
      <c r="AG2" t="s">
        <v>222</v>
      </c>
      <c r="AH2" t="s">
        <v>223</v>
      </c>
      <c r="AI2" t="s">
        <v>130</v>
      </c>
    </row>
    <row r="3" spans="2:35" x14ac:dyDescent="0.2">
      <c r="B3">
        <v>2013</v>
      </c>
      <c r="C3" s="85">
        <f t="shared" ref="C3:D10" si="0">H3+M3+R3+W3+AB3+AG3</f>
        <v>927397086.8505435</v>
      </c>
      <c r="D3" s="85">
        <f t="shared" ca="1" si="0"/>
        <v>922568668.67986846</v>
      </c>
      <c r="E3" s="85">
        <f>J3+O3+T3+Y3+AD3+AI3</f>
        <v>57447.5</v>
      </c>
      <c r="G3">
        <f>B3</f>
        <v>2013</v>
      </c>
      <c r="H3" s="85">
        <f>'Normalized Annual Summary'!C9</f>
        <v>401699412.39435023</v>
      </c>
      <c r="I3" s="85">
        <f ca="1">'Normalized Annual Summary'!I9</f>
        <v>396093906.55264872</v>
      </c>
      <c r="J3" s="85">
        <f>'Customer Count'!C8</f>
        <v>42526</v>
      </c>
      <c r="L3">
        <f>G3</f>
        <v>2013</v>
      </c>
      <c r="M3" s="85">
        <f>'Normalized Annual Summary'!L9</f>
        <v>144032204.53099814</v>
      </c>
      <c r="N3" s="85">
        <f ca="1">'Normalized Annual Summary'!R9</f>
        <v>141346320.90776637</v>
      </c>
      <c r="O3" s="85">
        <f>'Customer Count'!G8</f>
        <v>3953.75</v>
      </c>
      <c r="Q3">
        <f>L3</f>
        <v>2013</v>
      </c>
      <c r="R3" s="85">
        <f>'Normalized Annual Summary'!U9</f>
        <v>371933646.20603001</v>
      </c>
      <c r="S3" s="85">
        <f ca="1">'Normalized Annual Summary'!AA9</f>
        <v>375396617.50028831</v>
      </c>
      <c r="T3" s="85">
        <f>'Customer Count'!K8</f>
        <v>513</v>
      </c>
      <c r="V3">
        <f>Q3</f>
        <v>2013</v>
      </c>
      <c r="W3" s="85">
        <f>'Normalized Annual Summary'!AD9</f>
        <v>7862676.2333965842</v>
      </c>
      <c r="X3" s="85">
        <f>'Normalized Annual Summary'!AK9</f>
        <v>7862676.2333965842</v>
      </c>
      <c r="Y3" s="85">
        <f>'Customer Count'!O8</f>
        <v>9689.5</v>
      </c>
      <c r="AA3">
        <f>V3</f>
        <v>2013</v>
      </c>
      <c r="AB3" s="85">
        <f>'Normalized Annual Summary'!AN9</f>
        <v>444393.61480075913</v>
      </c>
      <c r="AC3" s="85">
        <f>'Normalized Annual Summary'!AU9</f>
        <v>444393.61480075913</v>
      </c>
      <c r="AD3" s="85">
        <f>'Customer Count'!S8</f>
        <v>419.5</v>
      </c>
      <c r="AF3">
        <f>AA3</f>
        <v>2013</v>
      </c>
      <c r="AG3" s="85">
        <f>'Normalized Annual Summary'!AX9</f>
        <v>1424753.8709677421</v>
      </c>
      <c r="AH3" s="85">
        <f>'Normalized Annual Summary'!BA9</f>
        <v>1424753.8709677421</v>
      </c>
      <c r="AI3" s="85">
        <f>'Customer Count'!W8</f>
        <v>345.75</v>
      </c>
    </row>
    <row r="4" spans="2:35" x14ac:dyDescent="0.2">
      <c r="B4">
        <v>2014</v>
      </c>
      <c r="C4" s="85">
        <f t="shared" si="0"/>
        <v>932817018.9900136</v>
      </c>
      <c r="D4" s="85">
        <f t="shared" ca="1" si="0"/>
        <v>906558535.46617818</v>
      </c>
      <c r="E4" s="85">
        <f t="shared" ref="E4:E10" si="1">J4+O4+T4+Y4+AD4+AI4</f>
        <v>57613.5</v>
      </c>
      <c r="G4">
        <f t="shared" ref="G4:G10" si="2">B4</f>
        <v>2014</v>
      </c>
      <c r="H4" s="85">
        <f>'Normalized Annual Summary'!C10</f>
        <v>401059651.72946942</v>
      </c>
      <c r="I4" s="85">
        <f ca="1">'Normalized Annual Summary'!I10</f>
        <v>387249333.05101633</v>
      </c>
      <c r="J4" s="85">
        <f>'Customer Count'!C9</f>
        <v>42635.75</v>
      </c>
      <c r="L4">
        <f t="shared" ref="L4:L10" si="3">G4</f>
        <v>2014</v>
      </c>
      <c r="M4" s="85">
        <f>'Normalized Annual Summary'!L10</f>
        <v>144307855.4645004</v>
      </c>
      <c r="N4" s="85">
        <f ca="1">'Normalized Annual Summary'!R10</f>
        <v>139480732.37278607</v>
      </c>
      <c r="O4" s="85">
        <f>'Customer Count'!G9</f>
        <v>3988.5</v>
      </c>
      <c r="Q4">
        <f t="shared" ref="Q4:Q10" si="4">L4</f>
        <v>2014</v>
      </c>
      <c r="R4" s="85">
        <f>'Normalized Annual Summary'!U10</f>
        <v>378009413.04113448</v>
      </c>
      <c r="S4" s="85">
        <f ca="1">'Normalized Annual Summary'!AA10</f>
        <v>370388371.28746659</v>
      </c>
      <c r="T4" s="85">
        <f>'Customer Count'!K9</f>
        <v>508</v>
      </c>
      <c r="V4">
        <f t="shared" ref="V4:V10" si="5">Q4</f>
        <v>2014</v>
      </c>
      <c r="W4" s="85">
        <f>'Normalized Annual Summary'!AD10</f>
        <v>7654362.5332068307</v>
      </c>
      <c r="X4" s="85">
        <f>'Normalized Annual Summary'!AK10</f>
        <v>7654362.5332068307</v>
      </c>
      <c r="Y4" s="85">
        <f>'Customer Count'!O9</f>
        <v>9736</v>
      </c>
      <c r="AA4">
        <f t="shared" ref="AA4:AA10" si="6">V4</f>
        <v>2014</v>
      </c>
      <c r="AB4" s="85">
        <f>'Normalized Annual Summary'!AN10</f>
        <v>438853.51043643302</v>
      </c>
      <c r="AC4" s="85">
        <f>'Normalized Annual Summary'!AU10</f>
        <v>438853.51043643302</v>
      </c>
      <c r="AD4" s="85">
        <f>'Customer Count'!S9</f>
        <v>413</v>
      </c>
      <c r="AF4">
        <f t="shared" ref="AF4:AF10" si="7">AA4</f>
        <v>2014</v>
      </c>
      <c r="AG4" s="85">
        <f>'Normalized Annual Summary'!AX10</f>
        <v>1346882.7112660531</v>
      </c>
      <c r="AH4" s="85">
        <f>'Normalized Annual Summary'!BA10</f>
        <v>1346882.7112660531</v>
      </c>
      <c r="AI4" s="85">
        <f>'Customer Count'!W9</f>
        <v>332.25</v>
      </c>
    </row>
    <row r="5" spans="2:35" x14ac:dyDescent="0.2">
      <c r="B5">
        <v>2015</v>
      </c>
      <c r="C5" s="85">
        <f t="shared" si="0"/>
        <v>889605630.09308612</v>
      </c>
      <c r="D5" s="85">
        <f t="shared" ca="1" si="0"/>
        <v>889502734.35855639</v>
      </c>
      <c r="E5" s="85">
        <f t="shared" si="1"/>
        <v>57723</v>
      </c>
      <c r="G5">
        <f t="shared" si="2"/>
        <v>2015</v>
      </c>
      <c r="H5" s="85">
        <f>'Normalized Annual Summary'!C11</f>
        <v>378767130.92564416</v>
      </c>
      <c r="I5" s="85">
        <f ca="1">'Normalized Annual Summary'!I11</f>
        <v>377472253.69623369</v>
      </c>
      <c r="J5" s="85">
        <f>'Customer Count'!C10</f>
        <v>42712</v>
      </c>
      <c r="L5">
        <f t="shared" si="3"/>
        <v>2015</v>
      </c>
      <c r="M5" s="85">
        <f>'Normalized Annual Summary'!L11</f>
        <v>138792580.30899632</v>
      </c>
      <c r="N5" s="85">
        <f ca="1">'Normalized Annual Summary'!R11</f>
        <v>138355976.27824882</v>
      </c>
      <c r="O5" s="85">
        <f>'Customer Count'!G10</f>
        <v>4015</v>
      </c>
      <c r="Q5">
        <f t="shared" si="4"/>
        <v>2015</v>
      </c>
      <c r="R5" s="85">
        <f>'Normalized Annual Summary'!U11</f>
        <v>362799633.31332147</v>
      </c>
      <c r="S5" s="85">
        <f ca="1">'Normalized Annual Summary'!AA11</f>
        <v>364428218.83894968</v>
      </c>
      <c r="T5" s="85">
        <f>'Customer Count'!K10</f>
        <v>516.5</v>
      </c>
      <c r="V5">
        <f t="shared" si="5"/>
        <v>2015</v>
      </c>
      <c r="W5" s="85">
        <f>'Normalized Annual Summary'!AD11</f>
        <v>7541643.8330170782</v>
      </c>
      <c r="X5" s="85">
        <f>'Normalized Annual Summary'!AK11</f>
        <v>7541643.8330170782</v>
      </c>
      <c r="Y5" s="85">
        <f>'Customer Count'!O10</f>
        <v>9753.25</v>
      </c>
      <c r="AA5">
        <f t="shared" si="6"/>
        <v>2015</v>
      </c>
      <c r="AB5" s="85">
        <f>'Normalized Annual Summary'!AN11</f>
        <v>428604.18406072113</v>
      </c>
      <c r="AC5" s="85">
        <f>'Normalized Annual Summary'!AU11</f>
        <v>428604.18406072113</v>
      </c>
      <c r="AD5" s="85">
        <f>'Customer Count'!S10</f>
        <v>404.5</v>
      </c>
      <c r="AF5">
        <f t="shared" si="7"/>
        <v>2015</v>
      </c>
      <c r="AG5" s="85">
        <f>'Normalized Annual Summary'!AX11</f>
        <v>1276037.528046373</v>
      </c>
      <c r="AH5" s="85">
        <f>'Normalized Annual Summary'!BA11</f>
        <v>1276037.528046373</v>
      </c>
      <c r="AI5" s="85">
        <f>'Customer Count'!W10</f>
        <v>321.75</v>
      </c>
    </row>
    <row r="6" spans="2:35" x14ac:dyDescent="0.2">
      <c r="B6">
        <v>2016</v>
      </c>
      <c r="C6" s="85">
        <f t="shared" si="0"/>
        <v>858582968.56745219</v>
      </c>
      <c r="D6" s="85">
        <f t="shared" ca="1" si="0"/>
        <v>874193181.34582281</v>
      </c>
      <c r="E6" s="85">
        <f t="shared" si="1"/>
        <v>57812.25</v>
      </c>
      <c r="G6">
        <f t="shared" si="2"/>
        <v>2016</v>
      </c>
      <c r="H6" s="85">
        <f>'Normalized Annual Summary'!C12</f>
        <v>363718802.67397815</v>
      </c>
      <c r="I6" s="85">
        <f ca="1">'Normalized Annual Summary'!I12</f>
        <v>370022552.83096015</v>
      </c>
      <c r="J6" s="85">
        <f>'Customer Count'!C11</f>
        <v>42797.25</v>
      </c>
      <c r="L6">
        <f t="shared" si="3"/>
        <v>2016</v>
      </c>
      <c r="M6" s="85">
        <f>'Normalized Annual Summary'!L12</f>
        <v>135472796.74455184</v>
      </c>
      <c r="N6" s="85">
        <f ca="1">'Normalized Annual Summary'!R12</f>
        <v>136711557.8233892</v>
      </c>
      <c r="O6" s="85">
        <f>'Customer Count'!G11</f>
        <v>4050.75</v>
      </c>
      <c r="Q6">
        <f t="shared" si="4"/>
        <v>2016</v>
      </c>
      <c r="R6" s="85">
        <f>'Normalized Annual Summary'!U12</f>
        <v>350224516.35218138</v>
      </c>
      <c r="S6" s="85">
        <f ca="1">'Normalized Annual Summary'!AA12</f>
        <v>358292217.89473277</v>
      </c>
      <c r="T6" s="85">
        <f>'Customer Count'!K11</f>
        <v>507.5</v>
      </c>
      <c r="V6">
        <f t="shared" si="5"/>
        <v>2016</v>
      </c>
      <c r="W6" s="85">
        <f>'Normalized Annual Summary'!AD12</f>
        <v>7520842.1252371911</v>
      </c>
      <c r="X6" s="85">
        <f>'Normalized Annual Summary'!AK12</f>
        <v>7520842.1252371911</v>
      </c>
      <c r="Y6" s="85">
        <f>'Customer Count'!O11</f>
        <v>9747.5</v>
      </c>
      <c r="AA6">
        <f t="shared" si="6"/>
        <v>2016</v>
      </c>
      <c r="AB6" s="85">
        <f>'Normalized Annual Summary'!AN12</f>
        <v>426192.62808349164</v>
      </c>
      <c r="AC6" s="85">
        <f>'Normalized Annual Summary'!AU12</f>
        <v>426192.6280834917</v>
      </c>
      <c r="AD6" s="85">
        <f>'Customer Count'!S11</f>
        <v>398.25</v>
      </c>
      <c r="AF6">
        <f t="shared" si="7"/>
        <v>2016</v>
      </c>
      <c r="AG6" s="85">
        <f>'Normalized Annual Summary'!AX12</f>
        <v>1219818.0434200256</v>
      </c>
      <c r="AH6" s="85">
        <f>'Normalized Annual Summary'!BA12</f>
        <v>1219818.0434200256</v>
      </c>
      <c r="AI6" s="85">
        <f>'Customer Count'!W11</f>
        <v>311</v>
      </c>
    </row>
    <row r="7" spans="2:35" x14ac:dyDescent="0.2">
      <c r="B7">
        <v>2017</v>
      </c>
      <c r="C7" s="85">
        <f t="shared" si="0"/>
        <v>848284136.46810269</v>
      </c>
      <c r="D7" s="85">
        <f t="shared" ca="1" si="0"/>
        <v>860925175.84672356</v>
      </c>
      <c r="E7" s="85">
        <f t="shared" si="1"/>
        <v>57869</v>
      </c>
      <c r="G7">
        <f t="shared" si="2"/>
        <v>2017</v>
      </c>
      <c r="H7" s="85">
        <f>'Normalized Annual Summary'!C13</f>
        <v>354425140.91571283</v>
      </c>
      <c r="I7" s="85">
        <f ca="1">'Normalized Annual Summary'!I13</f>
        <v>362871659.97797418</v>
      </c>
      <c r="J7" s="85">
        <f>'Customer Count'!C12</f>
        <v>42818</v>
      </c>
      <c r="L7">
        <f t="shared" si="3"/>
        <v>2017</v>
      </c>
      <c r="M7" s="85">
        <f>'Normalized Annual Summary'!L13</f>
        <v>132427313.43009868</v>
      </c>
      <c r="N7" s="85">
        <f ca="1">'Normalized Annual Summary'!R13</f>
        <v>135830481.97141218</v>
      </c>
      <c r="O7" s="85">
        <f>'Customer Count'!G12</f>
        <v>4071</v>
      </c>
      <c r="Q7">
        <f t="shared" si="4"/>
        <v>2017</v>
      </c>
      <c r="R7" s="85">
        <f>'Normalized Annual Summary'!U13</f>
        <v>352367386.90814096</v>
      </c>
      <c r="S7" s="85">
        <f ca="1">'Normalized Annual Summary'!AA13</f>
        <v>353158738.68318701</v>
      </c>
      <c r="T7" s="85">
        <f>'Customer Count'!K12</f>
        <v>508.25</v>
      </c>
      <c r="V7">
        <f t="shared" si="5"/>
        <v>2017</v>
      </c>
      <c r="W7" s="85">
        <f>'Normalized Annual Summary'!AD13</f>
        <v>7471832.7229601499</v>
      </c>
      <c r="X7" s="85">
        <f>'Normalized Annual Summary'!AK13</f>
        <v>7471832.7229601499</v>
      </c>
      <c r="Y7" s="85">
        <f>'Customer Count'!O12</f>
        <v>9785.75</v>
      </c>
      <c r="AA7">
        <f t="shared" si="6"/>
        <v>2017</v>
      </c>
      <c r="AB7" s="85">
        <f>'Normalized Annual Summary'!AN13</f>
        <v>412947.67552182189</v>
      </c>
      <c r="AC7" s="85">
        <f>'Normalized Annual Summary'!AU13</f>
        <v>412947.67552182189</v>
      </c>
      <c r="AD7" s="85">
        <f>'Customer Count'!S12</f>
        <v>383.5</v>
      </c>
      <c r="AF7">
        <f t="shared" si="7"/>
        <v>2017</v>
      </c>
      <c r="AG7" s="85">
        <f>'Normalized Annual Summary'!AX13</f>
        <v>1179514.8156682041</v>
      </c>
      <c r="AH7" s="85">
        <f>'Normalized Annual Summary'!BA13</f>
        <v>1179514.8156682041</v>
      </c>
      <c r="AI7" s="85">
        <f>'Customer Count'!W12</f>
        <v>302.5</v>
      </c>
    </row>
    <row r="8" spans="2:35" x14ac:dyDescent="0.2">
      <c r="B8">
        <v>2018</v>
      </c>
      <c r="C8" s="85">
        <f t="shared" si="0"/>
        <v>883531329.51662755</v>
      </c>
      <c r="D8" s="85">
        <f t="shared" ca="1" si="0"/>
        <v>850857831.19133532</v>
      </c>
      <c r="E8" s="85">
        <f t="shared" si="1"/>
        <v>58051.5</v>
      </c>
      <c r="G8">
        <f t="shared" si="2"/>
        <v>2018</v>
      </c>
      <c r="H8" s="85">
        <f>'Normalized Annual Summary'!C14</f>
        <v>375861349.42745566</v>
      </c>
      <c r="I8" s="85">
        <f ca="1">'Normalized Annual Summary'!I14-I13</f>
        <v>359522304.79558372</v>
      </c>
      <c r="J8" s="85">
        <f>'Customer Count'!C13</f>
        <v>42889.75</v>
      </c>
      <c r="L8">
        <f t="shared" si="3"/>
        <v>2018</v>
      </c>
      <c r="M8" s="85">
        <f>'Normalized Annual Summary'!L14</f>
        <v>138106021.99227589</v>
      </c>
      <c r="N8" s="85">
        <f ca="1">'Normalized Annual Summary'!R14-N13</f>
        <v>133964313.55545223</v>
      </c>
      <c r="O8" s="85">
        <f>'Customer Count'!G13</f>
        <v>4131.75</v>
      </c>
      <c r="Q8">
        <f t="shared" si="4"/>
        <v>2018</v>
      </c>
      <c r="R8" s="85">
        <f>'Normalized Annual Summary'!U14</f>
        <v>360554579.57290572</v>
      </c>
      <c r="S8" s="85">
        <f ca="1">'Normalized Annual Summary'!AA14-S13</f>
        <v>348361834.31630903</v>
      </c>
      <c r="T8" s="85">
        <f>'Customer Count'!K13</f>
        <v>495.5</v>
      </c>
      <c r="V8">
        <f t="shared" si="5"/>
        <v>2018</v>
      </c>
      <c r="W8" s="85">
        <f>'Normalized Annual Summary'!AD14</f>
        <v>7471085.0094876662</v>
      </c>
      <c r="X8" s="85">
        <f>'Normalized Annual Summary'!AK14</f>
        <v>7471085.0094876662</v>
      </c>
      <c r="Y8" s="85">
        <f>'Customer Count'!O13</f>
        <v>9861.75</v>
      </c>
      <c r="AA8">
        <f t="shared" si="6"/>
        <v>2018</v>
      </c>
      <c r="AB8" s="85">
        <f>'Normalized Annual Summary'!AN14</f>
        <v>403671.29981024703</v>
      </c>
      <c r="AC8" s="85">
        <f>'Normalized Annual Summary'!AU14</f>
        <v>403671.29981024697</v>
      </c>
      <c r="AD8" s="85">
        <f>'Customer Count'!S13</f>
        <v>380.75</v>
      </c>
      <c r="AF8">
        <f t="shared" si="7"/>
        <v>2018</v>
      </c>
      <c r="AG8" s="85">
        <f>'Normalized Annual Summary'!AX14</f>
        <v>1134622.2146923307</v>
      </c>
      <c r="AH8" s="85">
        <f>'Normalized Annual Summary'!BA14</f>
        <v>1134622.2146923307</v>
      </c>
      <c r="AI8" s="85">
        <f>'Customer Count'!W13</f>
        <v>292</v>
      </c>
    </row>
    <row r="9" spans="2:35" x14ac:dyDescent="0.2">
      <c r="B9">
        <v>2019</v>
      </c>
      <c r="C9" s="85">
        <f t="shared" si="0"/>
        <v>867602831.11000001</v>
      </c>
      <c r="D9" s="85">
        <f ca="1">I9+N9+S9+X9+AC9+AH9</f>
        <v>853486267.53887737</v>
      </c>
      <c r="E9" s="85">
        <f t="shared" si="1"/>
        <v>58256</v>
      </c>
      <c r="G9">
        <f t="shared" si="2"/>
        <v>2019</v>
      </c>
      <c r="H9" s="85">
        <f>'Normalized Annual Summary'!C15</f>
        <v>375135884.99000001</v>
      </c>
      <c r="I9" s="85">
        <f ca="1">'Normalized Annual Summary'!I15-I14</f>
        <v>366005500.3257277</v>
      </c>
      <c r="J9" s="85">
        <f>'Customer Count'!C14</f>
        <v>43011.25</v>
      </c>
      <c r="L9">
        <f t="shared" si="3"/>
        <v>2019</v>
      </c>
      <c r="M9" s="85">
        <f>'Normalized Annual Summary'!L15</f>
        <v>135948289.22999999</v>
      </c>
      <c r="N9" s="85">
        <f ca="1">'Normalized Annual Summary'!R15-N14</f>
        <v>134435493.4027921</v>
      </c>
      <c r="O9" s="85">
        <f>'Customer Count'!G14</f>
        <v>4167</v>
      </c>
      <c r="Q9">
        <f t="shared" si="4"/>
        <v>2019</v>
      </c>
      <c r="R9" s="85">
        <f>'Normalized Annual Summary'!U15</f>
        <v>347530976.20000005</v>
      </c>
      <c r="S9" s="85">
        <f ca="1">'Normalized Annual Summary'!AA15-S14</f>
        <v>344057593.12035757</v>
      </c>
      <c r="T9" s="85">
        <f>'Customer Count'!K14</f>
        <v>501.25</v>
      </c>
      <c r="V9">
        <f t="shared" si="5"/>
        <v>2019</v>
      </c>
      <c r="W9" s="85">
        <f>'Normalized Annual Summary'!AD15</f>
        <v>7481251.9100000011</v>
      </c>
      <c r="X9" s="85">
        <f>'Normalized Annual Summary'!AK15</f>
        <v>7481251.9100000001</v>
      </c>
      <c r="Y9" s="85">
        <f>'Customer Count'!O14</f>
        <v>9916.75</v>
      </c>
      <c r="AA9">
        <f t="shared" si="6"/>
        <v>2019</v>
      </c>
      <c r="AB9" s="85">
        <f>'Normalized Annual Summary'!AN15</f>
        <v>372541.78</v>
      </c>
      <c r="AC9" s="85">
        <f>'Normalized Annual Summary'!AU15</f>
        <v>372541.78</v>
      </c>
      <c r="AD9" s="85">
        <f>'Customer Count'!S14</f>
        <v>366.25</v>
      </c>
      <c r="AF9">
        <f t="shared" si="7"/>
        <v>2019</v>
      </c>
      <c r="AG9" s="85">
        <f>'Normalized Annual Summary'!AX15</f>
        <v>1133887</v>
      </c>
      <c r="AH9" s="85">
        <f>'Normalized Annual Summary'!BA15</f>
        <v>1133887</v>
      </c>
      <c r="AI9" s="85">
        <f>'Customer Count'!W14</f>
        <v>293.5</v>
      </c>
    </row>
    <row r="10" spans="2:35" x14ac:dyDescent="0.2">
      <c r="B10">
        <v>2020</v>
      </c>
      <c r="C10" s="85">
        <f t="shared" si="0"/>
        <v>0</v>
      </c>
      <c r="D10" s="85">
        <f t="shared" ca="1" si="0"/>
        <v>857384613.83945107</v>
      </c>
      <c r="E10" s="85">
        <f t="shared" si="1"/>
        <v>58422.361915333466</v>
      </c>
      <c r="G10">
        <f t="shared" si="2"/>
        <v>2020</v>
      </c>
      <c r="H10" s="85">
        <f>'Normalized Annual Summary'!C16</f>
        <v>0</v>
      </c>
      <c r="I10" s="85">
        <f ca="1">'Normalized Annual Summary'!I16-I15</f>
        <v>367560506.45882964</v>
      </c>
      <c r="J10" s="85">
        <f>'Customer Count'!C15</f>
        <v>43121.308184279384</v>
      </c>
      <c r="L10">
        <f t="shared" si="3"/>
        <v>2020</v>
      </c>
      <c r="M10" s="85">
        <f>'Normalized Annual Summary'!L16</f>
        <v>0</v>
      </c>
      <c r="N10" s="85">
        <f ca="1">'Normalized Annual Summary'!R16-N15</f>
        <v>136403466.97308469</v>
      </c>
      <c r="O10" s="85">
        <f>'Customer Count'!G15</f>
        <v>4193.5040704843168</v>
      </c>
      <c r="Q10">
        <f t="shared" si="4"/>
        <v>2020</v>
      </c>
      <c r="R10" s="85">
        <f>'Normalized Annual Summary'!U16</f>
        <v>0</v>
      </c>
      <c r="S10" s="85">
        <f ca="1">'Normalized Annual Summary'!AA16-S15</f>
        <v>344496360.04029977</v>
      </c>
      <c r="T10" s="85">
        <f>'Customer Count'!K15</f>
        <v>500.18749292316778</v>
      </c>
      <c r="V10">
        <f t="shared" si="5"/>
        <v>2020</v>
      </c>
      <c r="W10" s="85">
        <f>'Normalized Annual Summary'!AD16</f>
        <v>0</v>
      </c>
      <c r="X10" s="85">
        <f>'Normalized Annual Summary'!AK16</f>
        <v>7448452.1237150077</v>
      </c>
      <c r="Y10" s="85">
        <f>'Customer Count'!O15</f>
        <v>9958.055711900608</v>
      </c>
      <c r="AA10">
        <f t="shared" si="6"/>
        <v>2020</v>
      </c>
      <c r="AB10" s="85">
        <f>'Normalized Annual Summary'!AN16</f>
        <v>0</v>
      </c>
      <c r="AC10" s="85">
        <f>'Normalized Annual Summary'!AU16</f>
        <v>366103.68451333424</v>
      </c>
      <c r="AD10" s="85">
        <f>'Customer Count'!S15</f>
        <v>359.92063615793285</v>
      </c>
      <c r="AF10">
        <f t="shared" si="7"/>
        <v>2020</v>
      </c>
      <c r="AG10" s="85">
        <f>'Normalized Annual Summary'!AX16</f>
        <v>0</v>
      </c>
      <c r="AH10" s="85">
        <f>'Normalized Annual Summary'!BA16</f>
        <v>1109724.5590085674</v>
      </c>
      <c r="AI10" s="85">
        <f>'Customer Count'!W15</f>
        <v>289.38581958804872</v>
      </c>
    </row>
    <row r="13" spans="2:35" x14ac:dyDescent="0.2">
      <c r="G13">
        <v>2018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2:35" x14ac:dyDescent="0.2">
      <c r="E14" t="s">
        <v>61</v>
      </c>
      <c r="G14">
        <v>2019</v>
      </c>
      <c r="I14" s="32">
        <f>'CDM Adjustment'!F7+I13</f>
        <v>0</v>
      </c>
      <c r="J14" s="32"/>
      <c r="K14" s="32"/>
      <c r="L14" s="32"/>
      <c r="M14" s="32"/>
      <c r="N14" s="32">
        <f>'CDM Adjustment'!E8+N13</f>
        <v>598374.18243499997</v>
      </c>
      <c r="O14" s="32"/>
      <c r="P14" s="32"/>
      <c r="Q14" s="32"/>
      <c r="R14" s="32"/>
      <c r="S14" s="32">
        <f>'CDM Adjustment'!E9</f>
        <v>726812.46550000005</v>
      </c>
    </row>
    <row r="15" spans="2:35" x14ac:dyDescent="0.2">
      <c r="E15" t="s">
        <v>224</v>
      </c>
      <c r="G15">
        <v>2020</v>
      </c>
      <c r="I15" s="32">
        <f>'CDM Adjustment'!H7+I14</f>
        <v>0</v>
      </c>
      <c r="J15" s="32"/>
      <c r="K15" s="32"/>
      <c r="L15" s="32"/>
      <c r="M15" s="32"/>
      <c r="N15" s="32">
        <f>'CDM Adjustment'!H8+N14</f>
        <v>918063.54393499997</v>
      </c>
      <c r="O15" s="32"/>
      <c r="P15" s="32"/>
      <c r="Q15" s="32"/>
      <c r="R15" s="32"/>
      <c r="S15" s="32">
        <f>'CDM Adjustment'!H9+S14</f>
        <v>2094748.7990000001</v>
      </c>
    </row>
    <row r="18" spans="4:20" x14ac:dyDescent="0.2">
      <c r="E18" s="187"/>
      <c r="F18" s="187"/>
      <c r="G18" s="187"/>
      <c r="H18" s="187"/>
      <c r="I18" s="187"/>
      <c r="J18">
        <v>2019</v>
      </c>
    </row>
    <row r="19" spans="4:20" x14ac:dyDescent="0.2">
      <c r="E19">
        <v>2018</v>
      </c>
      <c r="F19">
        <v>2019</v>
      </c>
      <c r="G19">
        <v>2020</v>
      </c>
      <c r="J19" t="s">
        <v>225</v>
      </c>
      <c r="K19" t="s">
        <v>226</v>
      </c>
    </row>
    <row r="20" spans="4:20" x14ac:dyDescent="0.2">
      <c r="D20" t="str">
        <f>I1</f>
        <v>Residential</v>
      </c>
      <c r="E20" s="190">
        <v>13753914</v>
      </c>
      <c r="F20" s="189">
        <f t="shared" ref="F20:F26" si="8">N20</f>
        <v>13889192.850000001</v>
      </c>
      <c r="G20" s="189">
        <v>16612607.960000001</v>
      </c>
      <c r="J20" s="188">
        <v>26.91</v>
      </c>
      <c r="L20" s="32">
        <f>J20*J9*12</f>
        <v>13889192.850000001</v>
      </c>
      <c r="M20" s="32"/>
      <c r="N20" s="33">
        <f>L20+M20</f>
        <v>13889192.850000001</v>
      </c>
    </row>
    <row r="21" spans="4:20" x14ac:dyDescent="0.2">
      <c r="D21" t="str">
        <f>N1</f>
        <v>GS &lt; 50</v>
      </c>
      <c r="E21" s="190">
        <v>3737892</v>
      </c>
      <c r="F21" s="189">
        <f t="shared" ca="1" si="8"/>
        <v>3722825.3577969884</v>
      </c>
      <c r="G21" s="189">
        <v>4397494.26</v>
      </c>
      <c r="J21">
        <v>22.42</v>
      </c>
      <c r="K21">
        <v>1.9300000000000001E-2</v>
      </c>
      <c r="L21" s="32">
        <f>J21*O10*12</f>
        <v>1128220.3351231008</v>
      </c>
      <c r="M21" s="32">
        <f ca="1">K21*N9</f>
        <v>2594605.0226738877</v>
      </c>
      <c r="N21" s="33">
        <f t="shared" ref="N21:N25" ca="1" si="9">L21+M21</f>
        <v>3722825.3577969884</v>
      </c>
    </row>
    <row r="22" spans="4:20" x14ac:dyDescent="0.2">
      <c r="D22" t="str">
        <f>S1</f>
        <v>GS &gt; 50</v>
      </c>
      <c r="E22" s="190">
        <v>4832725</v>
      </c>
      <c r="F22" s="189">
        <f t="shared" si="8"/>
        <v>4860594.6686766408</v>
      </c>
      <c r="G22" s="189">
        <v>5588161.9199999999</v>
      </c>
      <c r="J22">
        <v>171.02</v>
      </c>
      <c r="K22">
        <v>4.4433999999999996</v>
      </c>
      <c r="L22" s="32">
        <f>J22*T10*12</f>
        <v>1026504.7804766418</v>
      </c>
      <c r="M22" s="32">
        <f>K22*N30</f>
        <v>3834089.8881999995</v>
      </c>
      <c r="N22" s="33">
        <f t="shared" si="9"/>
        <v>4860594.6686766408</v>
      </c>
    </row>
    <row r="23" spans="4:20" x14ac:dyDescent="0.2">
      <c r="D23" t="str">
        <f>X1</f>
        <v>Street Light</v>
      </c>
      <c r="E23" s="190">
        <v>716030</v>
      </c>
      <c r="F23" s="189">
        <f t="shared" si="8"/>
        <v>724003.02186004363</v>
      </c>
      <c r="G23" s="189">
        <v>712778.38</v>
      </c>
      <c r="J23">
        <v>5.58</v>
      </c>
      <c r="K23">
        <v>2.7376</v>
      </c>
      <c r="L23" s="32">
        <f>J23*Y10*12</f>
        <v>666791.41046886472</v>
      </c>
      <c r="M23" s="32">
        <f t="shared" ref="M23:M24" si="10">K23*N31</f>
        <v>57211.611391178863</v>
      </c>
      <c r="N23" s="33">
        <f t="shared" si="9"/>
        <v>724003.02186004363</v>
      </c>
    </row>
    <row r="24" spans="4:20" x14ac:dyDescent="0.2">
      <c r="D24" t="str">
        <f>AC1</f>
        <v>Stentinel Light</v>
      </c>
      <c r="E24" s="190">
        <v>32869</v>
      </c>
      <c r="F24" s="189">
        <f t="shared" si="8"/>
        <v>31006.996251809796</v>
      </c>
      <c r="G24" s="189">
        <v>41421.269999999997</v>
      </c>
      <c r="J24">
        <v>4.07</v>
      </c>
      <c r="K24">
        <v>13.0694</v>
      </c>
      <c r="L24" s="32">
        <f>J24*AD10*12</f>
        <v>17578.523869953438</v>
      </c>
      <c r="M24" s="32">
        <f t="shared" si="10"/>
        <v>13428.472381856358</v>
      </c>
      <c r="N24" s="33">
        <f t="shared" si="9"/>
        <v>31006.996251809796</v>
      </c>
    </row>
    <row r="25" spans="4:20" x14ac:dyDescent="0.2">
      <c r="D25" t="str">
        <f>AH1</f>
        <v>USL</v>
      </c>
      <c r="E25" s="190">
        <v>38273</v>
      </c>
      <c r="F25" s="189">
        <f t="shared" si="8"/>
        <v>38040.522390964768</v>
      </c>
      <c r="G25" s="189">
        <v>43662.1</v>
      </c>
      <c r="J25">
        <v>7.33</v>
      </c>
      <c r="K25">
        <v>1.11E-2</v>
      </c>
      <c r="L25" s="32">
        <f>J25*AI10*12</f>
        <v>25454.376690964767</v>
      </c>
      <c r="M25" s="32">
        <f>K25*AH9</f>
        <v>12586.145700000001</v>
      </c>
      <c r="N25" s="33">
        <f t="shared" si="9"/>
        <v>38040.522390964768</v>
      </c>
    </row>
    <row r="26" spans="4:20" x14ac:dyDescent="0.2">
      <c r="E26" s="190">
        <v>23111704</v>
      </c>
      <c r="F26" s="189">
        <f t="shared" ca="1" si="8"/>
        <v>23265663.416976452</v>
      </c>
      <c r="G26" s="189">
        <f>SUM(G20:G25)</f>
        <v>27396125.890000001</v>
      </c>
      <c r="N26" s="33">
        <f ca="1">SUM(N20:N25)</f>
        <v>23265663.416976452</v>
      </c>
    </row>
    <row r="29" spans="4:20" x14ac:dyDescent="0.2">
      <c r="D29" t="str">
        <f>D20</f>
        <v>Residential</v>
      </c>
      <c r="E29" s="191">
        <f>F20-E20</f>
        <v>135278.85000000149</v>
      </c>
      <c r="F29" s="55">
        <f>E29/E20</f>
        <v>9.8356620522711928E-3</v>
      </c>
      <c r="R29" s="32"/>
      <c r="T29" s="33"/>
    </row>
    <row r="30" spans="4:20" x14ac:dyDescent="0.2">
      <c r="D30" t="str">
        <f t="shared" ref="D30:D34" si="11">D21</f>
        <v>GS &lt; 50</v>
      </c>
      <c r="E30" s="191">
        <f t="shared" ref="E30:E35" ca="1" si="12">F21-E21</f>
        <v>-15066.64220301155</v>
      </c>
      <c r="F30" s="55">
        <f t="shared" ref="F30:F35" ca="1" si="13">E30/E21</f>
        <v>-4.0307858555066736E-3</v>
      </c>
      <c r="M30" t="str">
        <f>'kW Forecast'!C2</f>
        <v>GS &gt; 50</v>
      </c>
      <c r="N30" s="85">
        <v>862873</v>
      </c>
      <c r="R30" s="32"/>
      <c r="T30" s="33"/>
    </row>
    <row r="31" spans="4:20" x14ac:dyDescent="0.2">
      <c r="D31" t="str">
        <f t="shared" si="11"/>
        <v>GS &gt; 50</v>
      </c>
      <c r="E31" s="191">
        <f t="shared" si="12"/>
        <v>27869.668676640838</v>
      </c>
      <c r="F31" s="55">
        <f t="shared" si="13"/>
        <v>5.766864176347886E-3</v>
      </c>
      <c r="M31" t="str">
        <f>'kW Forecast'!I2</f>
        <v>Street Lights</v>
      </c>
      <c r="N31" s="42">
        <f>'kW Forecast'!J18</f>
        <v>20898.455359138978</v>
      </c>
      <c r="R31" s="32"/>
    </row>
    <row r="32" spans="4:20" x14ac:dyDescent="0.2">
      <c r="D32" t="str">
        <f t="shared" si="11"/>
        <v>Street Light</v>
      </c>
      <c r="E32" s="191">
        <f t="shared" si="12"/>
        <v>7973.0218600436347</v>
      </c>
      <c r="F32" s="55">
        <f t="shared" si="13"/>
        <v>1.1135038839215725E-2</v>
      </c>
      <c r="M32" t="str">
        <f>'kW Forecast'!O2</f>
        <v>Street Lights</v>
      </c>
      <c r="N32" s="42">
        <f>'kW Forecast'!P18</f>
        <v>1027.4742820524552</v>
      </c>
    </row>
    <row r="33" spans="4:6" x14ac:dyDescent="0.2">
      <c r="D33" t="str">
        <f t="shared" si="11"/>
        <v>Stentinel Light</v>
      </c>
      <c r="E33" s="191">
        <f t="shared" si="12"/>
        <v>-1862.0037481902036</v>
      </c>
      <c r="F33" s="55">
        <f t="shared" si="13"/>
        <v>-5.6649236307469153E-2</v>
      </c>
    </row>
    <row r="34" spans="4:6" x14ac:dyDescent="0.2">
      <c r="D34" t="str">
        <f t="shared" si="11"/>
        <v>USL</v>
      </c>
      <c r="E34" s="191">
        <f t="shared" si="12"/>
        <v>-232.47760903523158</v>
      </c>
      <c r="F34" s="55">
        <f t="shared" si="13"/>
        <v>-6.0741935316079637E-3</v>
      </c>
    </row>
    <row r="35" spans="4:6" x14ac:dyDescent="0.2">
      <c r="D35" t="s">
        <v>140</v>
      </c>
      <c r="E35" s="191">
        <f t="shared" ca="1" si="12"/>
        <v>153959.41697645187</v>
      </c>
      <c r="F35" s="55">
        <f t="shared" ca="1" si="13"/>
        <v>6.6615346482653062E-3</v>
      </c>
    </row>
    <row r="37" spans="4:6" x14ac:dyDescent="0.2">
      <c r="D37" t="str">
        <f>D29</f>
        <v>Residential</v>
      </c>
      <c r="E37" s="191">
        <f>G20-F20</f>
        <v>2723415.1099999994</v>
      </c>
      <c r="F37" s="55">
        <f>E37/F20</f>
        <v>0.19608159663504127</v>
      </c>
    </row>
    <row r="38" spans="4:6" x14ac:dyDescent="0.2">
      <c r="D38" t="str">
        <f t="shared" ref="D38:D43" si="14">D30</f>
        <v>GS &lt; 50</v>
      </c>
      <c r="E38" s="191">
        <f t="shared" ref="E38:E43" ca="1" si="15">G21-F21</f>
        <v>674668.90220301133</v>
      </c>
      <c r="F38" s="55">
        <f t="shared" ref="F38:F43" ca="1" si="16">E38/F21</f>
        <v>0.1812249668897313</v>
      </c>
    </row>
    <row r="39" spans="4:6" x14ac:dyDescent="0.2">
      <c r="D39" t="str">
        <f t="shared" si="14"/>
        <v>GS &gt; 50</v>
      </c>
      <c r="E39" s="191">
        <f t="shared" si="15"/>
        <v>727567.25132335909</v>
      </c>
      <c r="F39" s="55">
        <f t="shared" si="16"/>
        <v>0.14968688008733891</v>
      </c>
    </row>
    <row r="40" spans="4:6" x14ac:dyDescent="0.2">
      <c r="D40" t="str">
        <f t="shared" si="14"/>
        <v>Street Light</v>
      </c>
      <c r="E40" s="191">
        <f t="shared" si="15"/>
        <v>-11224.64186004363</v>
      </c>
      <c r="F40" s="55">
        <f t="shared" si="16"/>
        <v>-1.5503584268483143E-2</v>
      </c>
    </row>
    <row r="41" spans="4:6" x14ac:dyDescent="0.2">
      <c r="D41" t="str">
        <f t="shared" si="14"/>
        <v>Stentinel Light</v>
      </c>
      <c r="E41" s="191">
        <f t="shared" si="15"/>
        <v>10414.2737481902</v>
      </c>
      <c r="F41" s="55">
        <f t="shared" si="16"/>
        <v>0.33586851379008847</v>
      </c>
    </row>
    <row r="42" spans="4:6" x14ac:dyDescent="0.2">
      <c r="D42" t="str">
        <f t="shared" si="14"/>
        <v>USL</v>
      </c>
      <c r="E42" s="191">
        <f t="shared" si="15"/>
        <v>5621.5776090352301</v>
      </c>
      <c r="F42" s="55">
        <f t="shared" si="16"/>
        <v>0.14777866484742189</v>
      </c>
    </row>
    <row r="43" spans="4:6" x14ac:dyDescent="0.2">
      <c r="D43" t="str">
        <f t="shared" si="14"/>
        <v>Total</v>
      </c>
      <c r="E43" s="191">
        <f t="shared" ca="1" si="15"/>
        <v>4130462.4730235487</v>
      </c>
      <c r="F43" s="55">
        <f t="shared" ca="1" si="16"/>
        <v>0.17753469561541235</v>
      </c>
    </row>
    <row r="44" spans="4:6" x14ac:dyDescent="0.2">
      <c r="E44" s="191"/>
      <c r="F44" s="55"/>
    </row>
  </sheetData>
  <mergeCells count="1">
    <mergeCell ref="C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C702-6EC1-4D7B-8D49-DBFBBB0B0AD7}">
  <dimension ref="A1:G17"/>
  <sheetViews>
    <sheetView workbookViewId="0">
      <selection activeCell="M8" sqref="M8"/>
    </sheetView>
  </sheetViews>
  <sheetFormatPr defaultRowHeight="12.75" x14ac:dyDescent="0.2"/>
  <cols>
    <col min="1" max="1" width="19.1640625" bestFit="1" customWidth="1"/>
    <col min="2" max="2" width="14.33203125" bestFit="1" customWidth="1"/>
    <col min="3" max="7" width="21.6640625" customWidth="1"/>
  </cols>
  <sheetData>
    <row r="1" spans="1:7" ht="30.75" thickBot="1" x14ac:dyDescent="0.25">
      <c r="A1" s="228" t="s">
        <v>147</v>
      </c>
      <c r="B1" s="229" t="s">
        <v>245</v>
      </c>
      <c r="C1" s="229" t="s">
        <v>246</v>
      </c>
      <c r="D1" s="229" t="s">
        <v>247</v>
      </c>
      <c r="E1" s="229" t="s">
        <v>248</v>
      </c>
      <c r="F1" s="229" t="s">
        <v>249</v>
      </c>
      <c r="G1" s="229" t="s">
        <v>250</v>
      </c>
    </row>
    <row r="2" spans="1:7" ht="20.25" customHeight="1" thickBot="1" x14ac:dyDescent="0.25">
      <c r="A2" s="230"/>
      <c r="B2" s="231"/>
      <c r="C2" s="232" t="s">
        <v>116</v>
      </c>
      <c r="D2" s="232" t="s">
        <v>117</v>
      </c>
      <c r="E2" s="232" t="s">
        <v>118</v>
      </c>
      <c r="F2" s="232" t="s">
        <v>119</v>
      </c>
      <c r="G2" s="232" t="s">
        <v>133</v>
      </c>
    </row>
    <row r="3" spans="1:7" ht="15" thickBot="1" x14ac:dyDescent="0.25">
      <c r="A3" s="233" t="s">
        <v>62</v>
      </c>
      <c r="B3" s="234" t="s">
        <v>68</v>
      </c>
      <c r="C3" s="235">
        <f t="shared" ref="C3:D8" si="0">D12</f>
        <v>110537.26978791021</v>
      </c>
      <c r="D3" s="235">
        <f t="shared" si="0"/>
        <v>6219.563713399747</v>
      </c>
      <c r="E3" s="235">
        <f>C3+D3</f>
        <v>116756.83350130996</v>
      </c>
      <c r="F3" s="236">
        <f ca="1">'Summary Tables'!E13</f>
        <v>367560506.45882964</v>
      </c>
      <c r="G3" s="240">
        <f ca="1">E3/F3</f>
        <v>3.1765336985242146E-4</v>
      </c>
    </row>
    <row r="4" spans="1:7" ht="15" thickBot="1" x14ac:dyDescent="0.25">
      <c r="A4" s="233" t="s">
        <v>251</v>
      </c>
      <c r="B4" s="234" t="s">
        <v>68</v>
      </c>
      <c r="C4" s="235">
        <f t="shared" si="0"/>
        <v>81253.593016614846</v>
      </c>
      <c r="D4" s="235">
        <f t="shared" si="0"/>
        <v>4571.8688337348658</v>
      </c>
      <c r="E4" s="235">
        <f t="shared" ref="E4:E8" si="1">C4+D4</f>
        <v>85825.461850349719</v>
      </c>
      <c r="F4" s="236">
        <f ca="1">'Summary Tables'!E14</f>
        <v>136403466.97308469</v>
      </c>
      <c r="G4" s="240">
        <f t="shared" ref="G4:G8" ca="1" si="2">E4/F4</f>
        <v>6.2920293563568225E-4</v>
      </c>
    </row>
    <row r="5" spans="1:7" ht="15" thickBot="1" x14ac:dyDescent="0.25">
      <c r="A5" s="233" t="s">
        <v>129</v>
      </c>
      <c r="B5" s="234" t="s">
        <v>69</v>
      </c>
      <c r="C5" s="235">
        <f t="shared" si="0"/>
        <v>139259.18772836562</v>
      </c>
      <c r="D5" s="235">
        <f t="shared" si="0"/>
        <v>7835.6502961827046</v>
      </c>
      <c r="E5" s="235">
        <f t="shared" si="1"/>
        <v>147094.83802454831</v>
      </c>
      <c r="F5" s="236">
        <f ca="1">'Summary Tables'!E30</f>
        <v>857773.43969103217</v>
      </c>
      <c r="G5" s="240">
        <f t="shared" ca="1" si="2"/>
        <v>0.17148448671659908</v>
      </c>
    </row>
    <row r="6" spans="1:7" ht="15" thickBot="1" x14ac:dyDescent="0.25">
      <c r="A6" s="233" t="s">
        <v>65</v>
      </c>
      <c r="B6" s="234" t="s">
        <v>68</v>
      </c>
      <c r="C6" s="235">
        <f t="shared" si="0"/>
        <v>0</v>
      </c>
      <c r="D6" s="235">
        <f t="shared" si="0"/>
        <v>0</v>
      </c>
      <c r="E6" s="235">
        <f t="shared" si="1"/>
        <v>0</v>
      </c>
      <c r="F6" s="236">
        <f ca="1">'Summary Tables'!E18</f>
        <v>1109724.5590085674</v>
      </c>
      <c r="G6" s="240">
        <f t="shared" ca="1" si="2"/>
        <v>0</v>
      </c>
    </row>
    <row r="7" spans="1:7" ht="15" thickBot="1" x14ac:dyDescent="0.25">
      <c r="A7" s="233" t="s">
        <v>66</v>
      </c>
      <c r="B7" s="234" t="s">
        <v>69</v>
      </c>
      <c r="C7" s="235">
        <f t="shared" si="0"/>
        <v>0</v>
      </c>
      <c r="D7" s="235">
        <f t="shared" si="0"/>
        <v>0</v>
      </c>
      <c r="E7" s="235">
        <f t="shared" si="1"/>
        <v>0</v>
      </c>
      <c r="F7" s="236">
        <f ca="1">'Summary Tables'!E32</f>
        <v>1009.7179446613925</v>
      </c>
      <c r="G7" s="240">
        <f t="shared" ca="1" si="2"/>
        <v>0</v>
      </c>
    </row>
    <row r="8" spans="1:7" ht="15" thickBot="1" x14ac:dyDescent="0.25">
      <c r="A8" s="233" t="s">
        <v>67</v>
      </c>
      <c r="B8" s="234" t="s">
        <v>69</v>
      </c>
      <c r="C8" s="235">
        <f t="shared" si="0"/>
        <v>209.93596420364406</v>
      </c>
      <c r="D8" s="235">
        <f t="shared" si="0"/>
        <v>11.812396919191709</v>
      </c>
      <c r="E8" s="235">
        <f t="shared" si="1"/>
        <v>221.74836112283577</v>
      </c>
      <c r="F8" s="236">
        <f ca="1">'Summary Tables'!E31</f>
        <v>20806.831005660119</v>
      </c>
      <c r="G8" s="240">
        <f t="shared" ca="1" si="2"/>
        <v>1.0657478837719843E-2</v>
      </c>
    </row>
    <row r="9" spans="1:7" ht="15.75" thickBot="1" x14ac:dyDescent="0.25">
      <c r="A9" s="237" t="s">
        <v>140</v>
      </c>
      <c r="B9" s="234"/>
      <c r="C9" s="238">
        <f>SUM(C3:C8)</f>
        <v>331259.98649709439</v>
      </c>
      <c r="D9" s="238">
        <f t="shared" ref="D9:E9" si="3">SUM(D3:D8)</f>
        <v>18638.895240236507</v>
      </c>
      <c r="E9" s="238">
        <f t="shared" si="3"/>
        <v>349898.88173733087</v>
      </c>
      <c r="F9" s="239"/>
      <c r="G9" s="239"/>
    </row>
    <row r="11" spans="1:7" ht="14.25" x14ac:dyDescent="0.2">
      <c r="B11" s="241" t="s">
        <v>111</v>
      </c>
      <c r="C11" t="s">
        <v>252</v>
      </c>
      <c r="D11" t="s">
        <v>246</v>
      </c>
      <c r="E11" t="s">
        <v>253</v>
      </c>
      <c r="F11" t="s">
        <v>140</v>
      </c>
      <c r="G11" t="s">
        <v>254</v>
      </c>
    </row>
    <row r="12" spans="1:7" x14ac:dyDescent="0.2">
      <c r="A12" t="s">
        <v>62</v>
      </c>
      <c r="B12" s="210">
        <v>153121.3233879102</v>
      </c>
      <c r="C12" s="210">
        <v>-42584.053599999999</v>
      </c>
      <c r="D12">
        <f>B12+C12</f>
        <v>110537.26978791021</v>
      </c>
      <c r="E12" s="210">
        <v>6219.563713399747</v>
      </c>
      <c r="F12" s="210">
        <v>116756.83350130996</v>
      </c>
      <c r="G12" s="210">
        <f t="shared" ref="G12:G17" si="4">D12+E12-F12</f>
        <v>0</v>
      </c>
    </row>
    <row r="13" spans="1:7" x14ac:dyDescent="0.2">
      <c r="A13" t="s">
        <v>251</v>
      </c>
      <c r="B13" s="210">
        <v>119713.54321661484</v>
      </c>
      <c r="C13" s="210">
        <v>-38459.950199999999</v>
      </c>
      <c r="D13" s="210">
        <f>B13+C13</f>
        <v>81253.593016614846</v>
      </c>
      <c r="E13" s="210">
        <v>4571.8688337348658</v>
      </c>
      <c r="F13" s="210">
        <v>85825.461850349719</v>
      </c>
      <c r="G13" s="210">
        <f t="shared" si="4"/>
        <v>0</v>
      </c>
    </row>
    <row r="14" spans="1:7" x14ac:dyDescent="0.2">
      <c r="A14" t="s">
        <v>129</v>
      </c>
      <c r="B14" s="210">
        <v>149698.10852836561</v>
      </c>
      <c r="C14" s="210">
        <v>-10438.9208</v>
      </c>
      <c r="D14" s="210">
        <f>B14+C14</f>
        <v>139259.18772836562</v>
      </c>
      <c r="E14" s="210">
        <v>7835.6502961827046</v>
      </c>
      <c r="F14" s="210">
        <v>147094.83802454831</v>
      </c>
      <c r="G14" s="210">
        <f t="shared" si="4"/>
        <v>0</v>
      </c>
    </row>
    <row r="15" spans="1:7" x14ac:dyDescent="0.2">
      <c r="A15" t="s">
        <v>65</v>
      </c>
      <c r="B15" s="210">
        <v>0</v>
      </c>
      <c r="C15" s="210">
        <v>0</v>
      </c>
      <c r="D15" s="210">
        <f t="shared" ref="D15" si="5">B15+C15</f>
        <v>0</v>
      </c>
      <c r="E15" s="210">
        <v>0</v>
      </c>
      <c r="F15" s="210">
        <v>0</v>
      </c>
      <c r="G15" s="210">
        <f t="shared" si="4"/>
        <v>0</v>
      </c>
    </row>
    <row r="16" spans="1:7" x14ac:dyDescent="0.2">
      <c r="A16" t="s">
        <v>66</v>
      </c>
      <c r="B16" s="210">
        <v>0</v>
      </c>
      <c r="C16" s="210">
        <v>0</v>
      </c>
      <c r="D16" s="210">
        <f>B16+C16</f>
        <v>0</v>
      </c>
      <c r="E16" s="210">
        <v>0</v>
      </c>
      <c r="F16" s="210">
        <v>0</v>
      </c>
      <c r="G16" s="210">
        <f t="shared" si="4"/>
        <v>0</v>
      </c>
    </row>
    <row r="17" spans="1:7" x14ac:dyDescent="0.2">
      <c r="A17" t="s">
        <v>67</v>
      </c>
      <c r="B17" s="210">
        <v>340.81006420364406</v>
      </c>
      <c r="C17" s="210">
        <v>-130.8741</v>
      </c>
      <c r="D17" s="210">
        <f>B17+C17</f>
        <v>209.93596420364406</v>
      </c>
      <c r="E17" s="210">
        <v>11.812396919191709</v>
      </c>
      <c r="F17" s="210">
        <v>221.74836112283577</v>
      </c>
      <c r="G17" s="210">
        <f t="shared" si="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EE63-18C0-472C-B533-FB24465367D5}">
  <sheetPr codeName="Sheet3"/>
  <dimension ref="A1:CS253"/>
  <sheetViews>
    <sheetView topLeftCell="C19" workbookViewId="0">
      <selection activeCell="AE56" sqref="AE56"/>
    </sheetView>
  </sheetViews>
  <sheetFormatPr defaultRowHeight="12.75" x14ac:dyDescent="0.2"/>
  <cols>
    <col min="7" max="7" width="14" bestFit="1" customWidth="1"/>
  </cols>
  <sheetData>
    <row r="1" spans="1:97" x14ac:dyDescent="0.2">
      <c r="A1" t="s">
        <v>0</v>
      </c>
      <c r="B1" t="s">
        <v>13</v>
      </c>
      <c r="C1" t="s">
        <v>18</v>
      </c>
      <c r="D1" t="s">
        <v>19</v>
      </c>
      <c r="E1" t="s">
        <v>164</v>
      </c>
      <c r="F1" t="s">
        <v>166</v>
      </c>
      <c r="G1" t="s">
        <v>182</v>
      </c>
      <c r="H1" t="s">
        <v>183</v>
      </c>
      <c r="I1" t="s">
        <v>177</v>
      </c>
      <c r="J1" t="s">
        <v>178</v>
      </c>
      <c r="K1" t="s">
        <v>179</v>
      </c>
      <c r="L1" t="s">
        <v>218</v>
      </c>
      <c r="M1" t="s">
        <v>180</v>
      </c>
      <c r="N1" t="s">
        <v>219</v>
      </c>
      <c r="O1" t="s">
        <v>181</v>
      </c>
      <c r="P1" t="s">
        <v>186</v>
      </c>
    </row>
    <row r="2" spans="1:97" x14ac:dyDescent="0.2">
      <c r="A2">
        <v>1999</v>
      </c>
      <c r="B2">
        <v>1</v>
      </c>
      <c r="C2">
        <v>969.29999999999984</v>
      </c>
      <c r="D2">
        <v>0</v>
      </c>
      <c r="E2">
        <v>23</v>
      </c>
      <c r="F2">
        <v>414.09999999999997</v>
      </c>
      <c r="G2">
        <v>907.29999999999984</v>
      </c>
      <c r="H2">
        <v>0</v>
      </c>
      <c r="I2">
        <v>721.29999999999984</v>
      </c>
      <c r="J2">
        <v>0</v>
      </c>
      <c r="K2">
        <v>783.29999999999984</v>
      </c>
      <c r="L2">
        <v>0</v>
      </c>
      <c r="M2">
        <v>845.29999999999984</v>
      </c>
      <c r="N2">
        <v>0</v>
      </c>
      <c r="O2">
        <v>0</v>
      </c>
      <c r="P2" s="21">
        <v>-13.267741935483869</v>
      </c>
      <c r="Y2" t="s">
        <v>174</v>
      </c>
      <c r="AM2" t="s">
        <v>173</v>
      </c>
      <c r="BC2" t="s">
        <v>176</v>
      </c>
      <c r="BS2" t="s">
        <v>190</v>
      </c>
      <c r="CI2" t="s">
        <v>217</v>
      </c>
    </row>
    <row r="3" spans="1:97" x14ac:dyDescent="0.2">
      <c r="A3">
        <v>1999</v>
      </c>
      <c r="B3">
        <v>2</v>
      </c>
      <c r="C3">
        <v>713.7</v>
      </c>
      <c r="D3">
        <v>0</v>
      </c>
      <c r="E3">
        <v>23</v>
      </c>
      <c r="F3">
        <v>211.9</v>
      </c>
      <c r="G3">
        <v>657.7</v>
      </c>
      <c r="H3">
        <v>0</v>
      </c>
      <c r="I3">
        <v>489.70000000000005</v>
      </c>
      <c r="J3">
        <v>0</v>
      </c>
      <c r="K3">
        <v>545.70000000000005</v>
      </c>
      <c r="L3">
        <v>0</v>
      </c>
      <c r="M3">
        <v>601.70000000000005</v>
      </c>
      <c r="N3">
        <v>0</v>
      </c>
      <c r="O3">
        <v>0</v>
      </c>
      <c r="P3" s="21">
        <v>-7.4892857142857148</v>
      </c>
    </row>
    <row r="4" spans="1:97" x14ac:dyDescent="0.2">
      <c r="A4">
        <v>1999</v>
      </c>
      <c r="B4">
        <v>3</v>
      </c>
      <c r="C4">
        <v>670.69999999999993</v>
      </c>
      <c r="D4">
        <v>0</v>
      </c>
      <c r="E4">
        <v>19</v>
      </c>
      <c r="F4">
        <v>146.79999999999998</v>
      </c>
      <c r="G4">
        <v>608.70000000000005</v>
      </c>
      <c r="H4">
        <v>0</v>
      </c>
      <c r="I4">
        <v>422.70000000000005</v>
      </c>
      <c r="J4">
        <v>0</v>
      </c>
      <c r="K4">
        <v>484.70000000000005</v>
      </c>
      <c r="L4">
        <v>0</v>
      </c>
      <c r="M4">
        <v>546.70000000000005</v>
      </c>
      <c r="N4">
        <v>0</v>
      </c>
      <c r="O4">
        <v>0</v>
      </c>
      <c r="P4" s="21">
        <v>-3.6354838709677426</v>
      </c>
      <c r="S4" t="s">
        <v>18</v>
      </c>
      <c r="T4" t="s">
        <v>20</v>
      </c>
      <c r="U4" t="s">
        <v>21</v>
      </c>
      <c r="V4" t="s">
        <v>22</v>
      </c>
      <c r="W4" t="s">
        <v>23</v>
      </c>
      <c r="X4" t="s">
        <v>24</v>
      </c>
      <c r="Y4" t="s">
        <v>25</v>
      </c>
      <c r="Z4" t="s">
        <v>26</v>
      </c>
      <c r="AA4" t="s">
        <v>27</v>
      </c>
      <c r="AB4" t="s">
        <v>28</v>
      </c>
      <c r="AC4" t="s">
        <v>29</v>
      </c>
      <c r="AD4" t="s">
        <v>30</v>
      </c>
      <c r="AE4" t="s">
        <v>31</v>
      </c>
      <c r="AI4" t="s">
        <v>18</v>
      </c>
      <c r="AJ4" t="s">
        <v>20</v>
      </c>
      <c r="AK4" t="s">
        <v>21</v>
      </c>
      <c r="AL4" t="s">
        <v>22</v>
      </c>
      <c r="AM4" t="s">
        <v>23</v>
      </c>
      <c r="AN4" t="s">
        <v>24</v>
      </c>
      <c r="AO4" t="s">
        <v>25</v>
      </c>
      <c r="AP4" t="s">
        <v>26</v>
      </c>
      <c r="AQ4" t="s">
        <v>27</v>
      </c>
      <c r="AR4" t="s">
        <v>28</v>
      </c>
      <c r="AS4" t="s">
        <v>29</v>
      </c>
      <c r="AT4" t="s">
        <v>30</v>
      </c>
      <c r="AU4" t="s">
        <v>31</v>
      </c>
      <c r="AY4" t="s">
        <v>18</v>
      </c>
      <c r="AZ4" t="s">
        <v>20</v>
      </c>
      <c r="BA4" t="s">
        <v>21</v>
      </c>
      <c r="BB4" t="s">
        <v>22</v>
      </c>
      <c r="BC4" t="s">
        <v>23</v>
      </c>
      <c r="BD4" t="s">
        <v>24</v>
      </c>
      <c r="BE4" t="s">
        <v>25</v>
      </c>
      <c r="BF4" t="s">
        <v>26</v>
      </c>
      <c r="BG4" t="s">
        <v>27</v>
      </c>
      <c r="BH4" t="s">
        <v>28</v>
      </c>
      <c r="BI4" t="s">
        <v>29</v>
      </c>
      <c r="BJ4" t="s">
        <v>30</v>
      </c>
      <c r="BK4" t="s">
        <v>31</v>
      </c>
      <c r="BO4" t="s">
        <v>18</v>
      </c>
      <c r="BP4" t="s">
        <v>20</v>
      </c>
      <c r="BQ4" t="s">
        <v>21</v>
      </c>
      <c r="BR4" t="s">
        <v>22</v>
      </c>
      <c r="BS4" t="s">
        <v>23</v>
      </c>
      <c r="BT4" t="s">
        <v>24</v>
      </c>
      <c r="BU4" t="s">
        <v>25</v>
      </c>
      <c r="BV4" t="s">
        <v>26</v>
      </c>
      <c r="BW4" t="s">
        <v>27</v>
      </c>
      <c r="BX4" t="s">
        <v>28</v>
      </c>
      <c r="BY4" t="s">
        <v>29</v>
      </c>
      <c r="BZ4" t="s">
        <v>30</v>
      </c>
      <c r="CA4" t="s">
        <v>31</v>
      </c>
      <c r="CE4" t="s">
        <v>18</v>
      </c>
      <c r="CF4" t="s">
        <v>20</v>
      </c>
      <c r="CG4" t="s">
        <v>21</v>
      </c>
      <c r="CH4" t="s">
        <v>22</v>
      </c>
      <c r="CI4" t="s">
        <v>23</v>
      </c>
      <c r="CJ4" t="s">
        <v>24</v>
      </c>
      <c r="CK4" t="s">
        <v>25</v>
      </c>
      <c r="CL4" t="s">
        <v>26</v>
      </c>
      <c r="CM4" t="s">
        <v>27</v>
      </c>
      <c r="CN4" t="s">
        <v>28</v>
      </c>
      <c r="CO4" t="s">
        <v>29</v>
      </c>
      <c r="CP4" t="s">
        <v>30</v>
      </c>
      <c r="CQ4" t="s">
        <v>31</v>
      </c>
    </row>
    <row r="5" spans="1:97" x14ac:dyDescent="0.2">
      <c r="A5">
        <v>1999</v>
      </c>
      <c r="B5">
        <v>4</v>
      </c>
      <c r="C5">
        <v>380.40000000000003</v>
      </c>
      <c r="D5">
        <v>0</v>
      </c>
      <c r="E5">
        <v>0</v>
      </c>
      <c r="F5">
        <v>0</v>
      </c>
      <c r="G5">
        <v>320.40000000000003</v>
      </c>
      <c r="H5">
        <v>0</v>
      </c>
      <c r="I5">
        <v>143.5</v>
      </c>
      <c r="J5">
        <v>3.0999999999999996</v>
      </c>
      <c r="K5">
        <v>201.09999999999997</v>
      </c>
      <c r="L5">
        <v>0.69999999999999929</v>
      </c>
      <c r="M5">
        <v>260.39999999999998</v>
      </c>
      <c r="N5">
        <v>0</v>
      </c>
      <c r="O5">
        <v>0</v>
      </c>
      <c r="P5" s="21">
        <v>5.3199999999999994</v>
      </c>
      <c r="S5">
        <v>1999</v>
      </c>
      <c r="T5">
        <f ca="1">OFFSET($C$2,(ROW()-5)*12+COLUMN()-20,0)</f>
        <v>969.29999999999984</v>
      </c>
      <c r="U5">
        <f t="shared" ref="U5:AE20" ca="1" si="0">OFFSET($C$2,(ROW()-5)*12+COLUMN()-20,0)</f>
        <v>713.7</v>
      </c>
      <c r="V5">
        <f t="shared" ca="1" si="0"/>
        <v>670.69999999999993</v>
      </c>
      <c r="W5">
        <f t="shared" ca="1" si="0"/>
        <v>380.40000000000003</v>
      </c>
      <c r="X5">
        <f t="shared" ca="1" si="0"/>
        <v>131.39999999999998</v>
      </c>
      <c r="Y5">
        <f t="shared" ca="1" si="0"/>
        <v>57.199999999999996</v>
      </c>
      <c r="Z5">
        <f t="shared" ca="1" si="0"/>
        <v>16.8</v>
      </c>
      <c r="AA5">
        <f t="shared" ca="1" si="0"/>
        <v>56.199999999999996</v>
      </c>
      <c r="AB5">
        <f t="shared" ca="1" si="0"/>
        <v>120.39999999999999</v>
      </c>
      <c r="AC5">
        <f t="shared" ca="1" si="0"/>
        <v>399.00000000000011</v>
      </c>
      <c r="AD5">
        <f t="shared" ca="1" si="0"/>
        <v>507.30000000000013</v>
      </c>
      <c r="AE5">
        <f t="shared" ca="1" si="0"/>
        <v>757.19999999999993</v>
      </c>
      <c r="AG5">
        <f t="shared" ref="AG5:AG28" ca="1" si="1">SUM(T5:AE5)</f>
        <v>4779.6000000000004</v>
      </c>
      <c r="AI5">
        <v>1999</v>
      </c>
      <c r="AJ5">
        <f ca="1">OFFSET($G$2,(ROW()-5)*12+COLUMN()-36,0)</f>
        <v>907.29999999999984</v>
      </c>
      <c r="AK5">
        <f t="shared" ref="AK5:AU20" ca="1" si="2">OFFSET($G$2,(ROW()-5)*12+COLUMN()-36,0)</f>
        <v>657.7</v>
      </c>
      <c r="AL5">
        <f t="shared" ca="1" si="2"/>
        <v>608.70000000000005</v>
      </c>
      <c r="AM5">
        <f t="shared" ca="1" si="2"/>
        <v>320.40000000000003</v>
      </c>
      <c r="AN5">
        <f t="shared" ca="1" si="2"/>
        <v>91.100000000000009</v>
      </c>
      <c r="AO5">
        <f t="shared" ca="1" si="2"/>
        <v>33.800000000000004</v>
      </c>
      <c r="AP5">
        <f t="shared" ca="1" si="2"/>
        <v>5.9000000000000021</v>
      </c>
      <c r="AQ5">
        <f t="shared" ca="1" si="2"/>
        <v>23.7</v>
      </c>
      <c r="AR5">
        <f t="shared" ca="1" si="2"/>
        <v>81.5</v>
      </c>
      <c r="AS5">
        <f t="shared" ca="1" si="2"/>
        <v>337.00000000000006</v>
      </c>
      <c r="AT5">
        <f t="shared" ca="1" si="2"/>
        <v>447.30000000000007</v>
      </c>
      <c r="AU5">
        <f t="shared" ca="1" si="2"/>
        <v>695.19999999999993</v>
      </c>
      <c r="AW5">
        <f t="shared" ref="AW5:AW26" ca="1" si="3">SUM(AJ5:AU5)</f>
        <v>4209.6000000000004</v>
      </c>
      <c r="AY5">
        <v>1999</v>
      </c>
      <c r="AZ5">
        <f ca="1">OFFSET($I$2,(ROW()-5)*12+COLUMN()-52,0)</f>
        <v>721.29999999999984</v>
      </c>
      <c r="BA5">
        <f t="shared" ref="BA5:BK20" ca="1" si="4">OFFSET($I$2,(ROW()-5)*12+COLUMN()-52,0)</f>
        <v>489.70000000000005</v>
      </c>
      <c r="BB5">
        <f t="shared" ca="1" si="4"/>
        <v>422.70000000000005</v>
      </c>
      <c r="BC5">
        <f t="shared" ca="1" si="4"/>
        <v>143.5</v>
      </c>
      <c r="BD5">
        <f t="shared" ca="1" si="4"/>
        <v>12.5</v>
      </c>
      <c r="BE5">
        <f t="shared" ca="1" si="4"/>
        <v>1.0999999999999996</v>
      </c>
      <c r="BF5">
        <f t="shared" ca="1" si="4"/>
        <v>0</v>
      </c>
      <c r="BG5">
        <f t="shared" ca="1" si="4"/>
        <v>0</v>
      </c>
      <c r="BH5">
        <f t="shared" ca="1" si="4"/>
        <v>10.299999999999999</v>
      </c>
      <c r="BI5">
        <f t="shared" ca="1" si="4"/>
        <v>155.79999999999995</v>
      </c>
      <c r="BJ5">
        <f t="shared" ca="1" si="4"/>
        <v>267.5</v>
      </c>
      <c r="BK5">
        <f t="shared" ca="1" si="4"/>
        <v>509.19999999999993</v>
      </c>
      <c r="BM5">
        <f t="shared" ref="BM5:BM26" ca="1" si="5">SUM(AZ5:BK5)</f>
        <v>2733.5999999999995</v>
      </c>
      <c r="BO5">
        <v>1999</v>
      </c>
      <c r="BP5">
        <f ca="1">OFFSET($K$2,(ROW()-5)*12+COLUMN()-68,0)</f>
        <v>783.29999999999984</v>
      </c>
      <c r="BQ5">
        <f t="shared" ref="BQ5:CA20" ca="1" si="6">OFFSET($K$2,(ROW()-5)*12+COLUMN()-68,0)</f>
        <v>545.70000000000005</v>
      </c>
      <c r="BR5">
        <f t="shared" ca="1" si="6"/>
        <v>484.70000000000005</v>
      </c>
      <c r="BS5">
        <f t="shared" ca="1" si="6"/>
        <v>201.09999999999997</v>
      </c>
      <c r="BT5">
        <f t="shared" ca="1" si="6"/>
        <v>34.4</v>
      </c>
      <c r="BU5">
        <f t="shared" ca="1" si="6"/>
        <v>6.4</v>
      </c>
      <c r="BV5">
        <f t="shared" ca="1" si="6"/>
        <v>0</v>
      </c>
      <c r="BW5">
        <f t="shared" ca="1" si="6"/>
        <v>1.0999999999999996</v>
      </c>
      <c r="BX5">
        <f t="shared" ca="1" si="6"/>
        <v>25.799999999999997</v>
      </c>
      <c r="BY5">
        <f t="shared" ca="1" si="6"/>
        <v>213.79999999999998</v>
      </c>
      <c r="BZ5">
        <f t="shared" ca="1" si="6"/>
        <v>327.3</v>
      </c>
      <c r="CA5">
        <f t="shared" ca="1" si="6"/>
        <v>571.19999999999993</v>
      </c>
      <c r="CC5">
        <f t="shared" ref="CC5:CC26" ca="1" si="7">SUM(BP5:CA5)</f>
        <v>3194.8</v>
      </c>
      <c r="CE5">
        <v>1999</v>
      </c>
      <c r="CF5">
        <f ca="1">OFFSET($M$2,(ROW()-5)*12+COLUMN()-84,0)</f>
        <v>845.29999999999984</v>
      </c>
      <c r="CG5">
        <f t="shared" ref="CG5:CQ5" ca="1" si="8">OFFSET($M$2,(ROW()-5)*12+COLUMN()-84,0)</f>
        <v>601.70000000000005</v>
      </c>
      <c r="CH5">
        <f t="shared" ca="1" si="8"/>
        <v>546.70000000000005</v>
      </c>
      <c r="CI5">
        <f t="shared" ca="1" si="8"/>
        <v>260.39999999999998</v>
      </c>
      <c r="CJ5">
        <f t="shared" ca="1" si="8"/>
        <v>60.5</v>
      </c>
      <c r="CK5">
        <f t="shared" ca="1" si="8"/>
        <v>16.600000000000001</v>
      </c>
      <c r="CL5">
        <f t="shared" ca="1" si="8"/>
        <v>0.80000000000000071</v>
      </c>
      <c r="CM5">
        <f t="shared" ca="1" si="8"/>
        <v>6.4</v>
      </c>
      <c r="CN5">
        <f t="shared" ca="1" si="8"/>
        <v>47.800000000000004</v>
      </c>
      <c r="CO5">
        <f t="shared" ca="1" si="8"/>
        <v>275</v>
      </c>
      <c r="CP5">
        <f t="shared" ca="1" si="8"/>
        <v>387.30000000000007</v>
      </c>
      <c r="CQ5">
        <f t="shared" ca="1" si="8"/>
        <v>633.19999999999993</v>
      </c>
      <c r="CS5">
        <f t="shared" ref="CS5:CS26" ca="1" si="9">SUM(CF5:CQ5)</f>
        <v>3681.7000000000003</v>
      </c>
    </row>
    <row r="6" spans="1:97" x14ac:dyDescent="0.2">
      <c r="A6">
        <v>1999</v>
      </c>
      <c r="B6">
        <v>5</v>
      </c>
      <c r="C6">
        <v>131.39999999999998</v>
      </c>
      <c r="D6">
        <v>11.600000000000001</v>
      </c>
      <c r="E6">
        <v>0</v>
      </c>
      <c r="F6">
        <v>0</v>
      </c>
      <c r="G6">
        <v>91.100000000000009</v>
      </c>
      <c r="H6">
        <v>33.299999999999997</v>
      </c>
      <c r="I6">
        <v>12.5</v>
      </c>
      <c r="J6">
        <v>140.70000000000002</v>
      </c>
      <c r="K6">
        <v>34.4</v>
      </c>
      <c r="L6">
        <v>100.60000000000001</v>
      </c>
      <c r="M6">
        <v>60.5</v>
      </c>
      <c r="N6">
        <v>64.7</v>
      </c>
      <c r="O6">
        <v>3.3000000000000007</v>
      </c>
      <c r="P6" s="21">
        <v>14.13548387096774</v>
      </c>
      <c r="S6">
        <v>2000</v>
      </c>
      <c r="T6">
        <f t="shared" ref="T6:AE25" ca="1" si="10">OFFSET($C$2,(ROW()-5)*12+COLUMN()-20,0)</f>
        <v>988.79999999999984</v>
      </c>
      <c r="U6">
        <f t="shared" ca="1" si="0"/>
        <v>752.19999999999993</v>
      </c>
      <c r="V6">
        <f t="shared" ca="1" si="0"/>
        <v>575.20000000000005</v>
      </c>
      <c r="W6">
        <f t="shared" ca="1" si="0"/>
        <v>431.80000000000013</v>
      </c>
      <c r="X6">
        <f t="shared" ca="1" si="0"/>
        <v>205.39999999999995</v>
      </c>
      <c r="Y6">
        <f t="shared" ca="1" si="0"/>
        <v>102.70000000000002</v>
      </c>
      <c r="Z6">
        <f t="shared" ca="1" si="0"/>
        <v>45.7</v>
      </c>
      <c r="AA6">
        <f t="shared" ca="1" si="0"/>
        <v>50.400000000000006</v>
      </c>
      <c r="AB6">
        <f t="shared" ca="1" si="0"/>
        <v>207.99999999999997</v>
      </c>
      <c r="AC6">
        <f t="shared" ca="1" si="0"/>
        <v>333.9</v>
      </c>
      <c r="AD6">
        <f t="shared" ca="1" si="0"/>
        <v>569.9</v>
      </c>
      <c r="AE6">
        <f t="shared" ca="1" si="0"/>
        <v>986.19999999999993</v>
      </c>
      <c r="AG6">
        <f t="shared" ca="1" si="1"/>
        <v>5250.2</v>
      </c>
      <c r="AI6">
        <v>2000</v>
      </c>
      <c r="AJ6">
        <f t="shared" ref="AJ6:AU25" ca="1" si="11">OFFSET($G$2,(ROW()-5)*12+COLUMN()-36,0)</f>
        <v>926.8</v>
      </c>
      <c r="AK6">
        <f t="shared" ca="1" si="2"/>
        <v>694.19999999999993</v>
      </c>
      <c r="AL6">
        <f t="shared" ca="1" si="2"/>
        <v>513.20000000000005</v>
      </c>
      <c r="AM6">
        <f t="shared" ca="1" si="2"/>
        <v>371.80000000000007</v>
      </c>
      <c r="AN6">
        <f t="shared" ca="1" si="2"/>
        <v>149.49999999999997</v>
      </c>
      <c r="AO6">
        <f t="shared" ca="1" si="2"/>
        <v>57.2</v>
      </c>
      <c r="AP6">
        <f t="shared" ca="1" si="2"/>
        <v>18.7</v>
      </c>
      <c r="AQ6">
        <f t="shared" ca="1" si="2"/>
        <v>24.5</v>
      </c>
      <c r="AR6">
        <f t="shared" ca="1" si="2"/>
        <v>158.29999999999998</v>
      </c>
      <c r="AS6">
        <f t="shared" ca="1" si="2"/>
        <v>271.90000000000003</v>
      </c>
      <c r="AT6">
        <f t="shared" ca="1" si="2"/>
        <v>509.89999999999986</v>
      </c>
      <c r="AU6">
        <f t="shared" ca="1" si="2"/>
        <v>924.19999999999993</v>
      </c>
      <c r="AW6">
        <f t="shared" ca="1" si="3"/>
        <v>4620.2</v>
      </c>
      <c r="AY6">
        <v>2000</v>
      </c>
      <c r="AZ6">
        <f t="shared" ref="AZ6:BK24" ca="1" si="12">OFFSET($I$2,(ROW()-5)*12+COLUMN()-52,0)</f>
        <v>740.80000000000007</v>
      </c>
      <c r="BA6">
        <f t="shared" ca="1" si="4"/>
        <v>520.19999999999993</v>
      </c>
      <c r="BB6">
        <f t="shared" ca="1" si="4"/>
        <v>327.20000000000005</v>
      </c>
      <c r="BC6">
        <f t="shared" ca="1" si="4"/>
        <v>193.59999999999997</v>
      </c>
      <c r="BD6">
        <f t="shared" ca="1" si="4"/>
        <v>24.8</v>
      </c>
      <c r="BE6">
        <f t="shared" ca="1" si="4"/>
        <v>1.7000000000000011</v>
      </c>
      <c r="BF6">
        <f t="shared" ca="1" si="4"/>
        <v>0</v>
      </c>
      <c r="BG6">
        <f t="shared" ca="1" si="4"/>
        <v>0</v>
      </c>
      <c r="BH6">
        <f t="shared" ca="1" si="4"/>
        <v>46.800000000000011</v>
      </c>
      <c r="BI6">
        <f t="shared" ca="1" si="4"/>
        <v>106.39999999999999</v>
      </c>
      <c r="BJ6">
        <f t="shared" ca="1" si="4"/>
        <v>329.89999999999992</v>
      </c>
      <c r="BK6">
        <f t="shared" ca="1" si="4"/>
        <v>738.19999999999993</v>
      </c>
      <c r="BM6">
        <f t="shared" ca="1" si="5"/>
        <v>3029.6</v>
      </c>
      <c r="BO6">
        <v>2000</v>
      </c>
      <c r="BP6">
        <f t="shared" ref="BP6:CA25" ca="1" si="13">OFFSET($K$2,(ROW()-5)*12+COLUMN()-68,0)</f>
        <v>802.8</v>
      </c>
      <c r="BQ6">
        <f t="shared" ca="1" si="6"/>
        <v>578.19999999999993</v>
      </c>
      <c r="BR6">
        <f t="shared" ca="1" si="6"/>
        <v>389.20000000000005</v>
      </c>
      <c r="BS6">
        <f t="shared" ca="1" si="6"/>
        <v>251.79999999999998</v>
      </c>
      <c r="BT6">
        <f t="shared" ca="1" si="6"/>
        <v>55.2</v>
      </c>
      <c r="BU6">
        <f t="shared" ca="1" si="6"/>
        <v>8.8000000000000007</v>
      </c>
      <c r="BV6">
        <f t="shared" ca="1" si="6"/>
        <v>0.69999999999999929</v>
      </c>
      <c r="BW6">
        <f t="shared" ca="1" si="6"/>
        <v>2.4000000000000004</v>
      </c>
      <c r="BX6">
        <f t="shared" ca="1" si="6"/>
        <v>74.800000000000011</v>
      </c>
      <c r="BY6">
        <f t="shared" ca="1" si="6"/>
        <v>155.4</v>
      </c>
      <c r="BZ6">
        <f t="shared" ca="1" si="6"/>
        <v>389.9</v>
      </c>
      <c r="CA6">
        <f t="shared" ca="1" si="6"/>
        <v>800.19999999999982</v>
      </c>
      <c r="CC6">
        <f t="shared" ca="1" si="7"/>
        <v>3509.4</v>
      </c>
      <c r="CE6">
        <v>2000</v>
      </c>
      <c r="CF6">
        <f t="shared" ref="CF6:CQ25" ca="1" si="14">OFFSET($M$2,(ROW()-5)*12+COLUMN()-84,0)</f>
        <v>864.8</v>
      </c>
      <c r="CG6">
        <f t="shared" ca="1" si="14"/>
        <v>636.19999999999982</v>
      </c>
      <c r="CH6">
        <f t="shared" ca="1" si="14"/>
        <v>451.20000000000005</v>
      </c>
      <c r="CI6">
        <f t="shared" ca="1" si="14"/>
        <v>311.8</v>
      </c>
      <c r="CJ6">
        <f t="shared" ca="1" si="14"/>
        <v>96.699999999999989</v>
      </c>
      <c r="CK6">
        <f t="shared" ca="1" si="14"/>
        <v>26.5</v>
      </c>
      <c r="CL6">
        <f t="shared" ca="1" si="14"/>
        <v>5.0999999999999979</v>
      </c>
      <c r="CM6">
        <f t="shared" ca="1" si="14"/>
        <v>10.5</v>
      </c>
      <c r="CN6">
        <f t="shared" ca="1" si="14"/>
        <v>112.2</v>
      </c>
      <c r="CO6">
        <f t="shared" ca="1" si="14"/>
        <v>211.20000000000002</v>
      </c>
      <c r="CP6">
        <f t="shared" ca="1" si="14"/>
        <v>449.89999999999992</v>
      </c>
      <c r="CQ6">
        <f t="shared" ca="1" si="14"/>
        <v>862.19999999999982</v>
      </c>
      <c r="CS6">
        <f t="shared" ca="1" si="9"/>
        <v>4038.2999999999993</v>
      </c>
    </row>
    <row r="7" spans="1:97" x14ac:dyDescent="0.2">
      <c r="A7">
        <v>1999</v>
      </c>
      <c r="B7">
        <v>6</v>
      </c>
      <c r="C7">
        <v>57.199999999999996</v>
      </c>
      <c r="D7">
        <v>55.9</v>
      </c>
      <c r="E7">
        <v>0</v>
      </c>
      <c r="F7">
        <v>0</v>
      </c>
      <c r="G7">
        <v>33.800000000000004</v>
      </c>
      <c r="H7">
        <v>92.5</v>
      </c>
      <c r="I7">
        <v>1.0999999999999996</v>
      </c>
      <c r="J7">
        <v>239.8</v>
      </c>
      <c r="K7">
        <v>6.4</v>
      </c>
      <c r="L7">
        <v>185.1</v>
      </c>
      <c r="M7">
        <v>16.600000000000001</v>
      </c>
      <c r="N7">
        <v>135.30000000000001</v>
      </c>
      <c r="O7">
        <v>28.100000000000009</v>
      </c>
      <c r="P7" s="21">
        <v>17.956666666666667</v>
      </c>
      <c r="S7">
        <v>2001</v>
      </c>
      <c r="T7">
        <f t="shared" ca="1" si="10"/>
        <v>883.60000000000014</v>
      </c>
      <c r="U7">
        <f t="shared" ca="1" si="0"/>
        <v>828.2</v>
      </c>
      <c r="V7">
        <f t="shared" ca="1" si="0"/>
        <v>706.10000000000014</v>
      </c>
      <c r="W7">
        <f t="shared" ca="1" si="0"/>
        <v>389.8</v>
      </c>
      <c r="X7">
        <f t="shared" ca="1" si="0"/>
        <v>161.70000000000002</v>
      </c>
      <c r="Y7">
        <f t="shared" ca="1" si="0"/>
        <v>55.8</v>
      </c>
      <c r="Z7">
        <f t="shared" ca="1" si="0"/>
        <v>42.3</v>
      </c>
      <c r="AA7">
        <f t="shared" ca="1" si="0"/>
        <v>18.100000000000001</v>
      </c>
      <c r="AB7">
        <f t="shared" ca="1" si="0"/>
        <v>165.2</v>
      </c>
      <c r="AC7">
        <f t="shared" ca="1" si="0"/>
        <v>348.69999999999993</v>
      </c>
      <c r="AD7">
        <f t="shared" ca="1" si="0"/>
        <v>463.59999999999991</v>
      </c>
      <c r="AE7">
        <f t="shared" ca="1" si="0"/>
        <v>671.60000000000014</v>
      </c>
      <c r="AG7">
        <f t="shared" ca="1" si="1"/>
        <v>4734.7000000000007</v>
      </c>
      <c r="AI7">
        <v>2001</v>
      </c>
      <c r="AJ7">
        <f t="shared" ca="1" si="11"/>
        <v>821.60000000000014</v>
      </c>
      <c r="AK7">
        <f t="shared" ca="1" si="2"/>
        <v>772.20000000000016</v>
      </c>
      <c r="AL7">
        <f t="shared" ca="1" si="2"/>
        <v>644.10000000000014</v>
      </c>
      <c r="AM7">
        <f t="shared" ca="1" si="2"/>
        <v>329.80000000000007</v>
      </c>
      <c r="AN7">
        <f t="shared" ca="1" si="2"/>
        <v>107.50000000000003</v>
      </c>
      <c r="AO7">
        <f t="shared" ca="1" si="2"/>
        <v>27.499999999999993</v>
      </c>
      <c r="AP7">
        <f t="shared" ca="1" si="2"/>
        <v>18.899999999999999</v>
      </c>
      <c r="AQ7">
        <f t="shared" ca="1" si="2"/>
        <v>6.4</v>
      </c>
      <c r="AR7">
        <f t="shared" ca="1" si="2"/>
        <v>113.60000000000001</v>
      </c>
      <c r="AS7">
        <f t="shared" ca="1" si="2"/>
        <v>286.7</v>
      </c>
      <c r="AT7">
        <f t="shared" ca="1" si="2"/>
        <v>403.59999999999997</v>
      </c>
      <c r="AU7">
        <f t="shared" ca="1" si="2"/>
        <v>609.60000000000014</v>
      </c>
      <c r="AW7">
        <f t="shared" ca="1" si="3"/>
        <v>4141.5000000000009</v>
      </c>
      <c r="AY7">
        <v>2001</v>
      </c>
      <c r="AZ7">
        <f t="shared" ca="1" si="12"/>
        <v>635.60000000000014</v>
      </c>
      <c r="BA7">
        <f t="shared" ca="1" si="4"/>
        <v>604.20000000000005</v>
      </c>
      <c r="BB7">
        <f t="shared" ca="1" si="4"/>
        <v>458.09999999999997</v>
      </c>
      <c r="BC7">
        <f t="shared" ca="1" si="4"/>
        <v>157.29999999999998</v>
      </c>
      <c r="BD7">
        <f t="shared" ca="1" si="4"/>
        <v>11.1</v>
      </c>
      <c r="BE7">
        <f t="shared" ca="1" si="4"/>
        <v>0</v>
      </c>
      <c r="BF7">
        <f t="shared" ca="1" si="4"/>
        <v>0</v>
      </c>
      <c r="BG7">
        <f t="shared" ca="1" si="4"/>
        <v>0</v>
      </c>
      <c r="BH7">
        <f t="shared" ca="1" si="4"/>
        <v>18.100000000000001</v>
      </c>
      <c r="BI7">
        <f t="shared" ca="1" si="4"/>
        <v>126.10000000000002</v>
      </c>
      <c r="BJ7">
        <f t="shared" ca="1" si="4"/>
        <v>224.5</v>
      </c>
      <c r="BK7">
        <f t="shared" ca="1" si="4"/>
        <v>423.6</v>
      </c>
      <c r="BM7">
        <f t="shared" ca="1" si="5"/>
        <v>2658.6</v>
      </c>
      <c r="BO7">
        <v>2001</v>
      </c>
      <c r="BP7">
        <f t="shared" ca="1" si="13"/>
        <v>697.6</v>
      </c>
      <c r="BQ7">
        <f t="shared" ca="1" si="6"/>
        <v>660.2</v>
      </c>
      <c r="BR7">
        <f t="shared" ca="1" si="6"/>
        <v>520.1</v>
      </c>
      <c r="BS7">
        <f t="shared" ca="1" si="6"/>
        <v>213.19999999999996</v>
      </c>
      <c r="BT7">
        <f t="shared" ca="1" si="6"/>
        <v>28.9</v>
      </c>
      <c r="BU7">
        <f t="shared" ca="1" si="6"/>
        <v>4</v>
      </c>
      <c r="BV7">
        <f t="shared" ca="1" si="6"/>
        <v>2.1999999999999993</v>
      </c>
      <c r="BW7">
        <f t="shared" ca="1" si="6"/>
        <v>0</v>
      </c>
      <c r="BX7">
        <f t="shared" ca="1" si="6"/>
        <v>36.4</v>
      </c>
      <c r="BY7">
        <f t="shared" ca="1" si="6"/>
        <v>174.80000000000004</v>
      </c>
      <c r="BZ7">
        <f t="shared" ca="1" si="6"/>
        <v>283.59999999999997</v>
      </c>
      <c r="CA7">
        <f t="shared" ca="1" si="6"/>
        <v>485.59999999999997</v>
      </c>
      <c r="CC7">
        <f t="shared" ca="1" si="7"/>
        <v>3106.6</v>
      </c>
      <c r="CE7">
        <v>2001</v>
      </c>
      <c r="CF7">
        <f t="shared" ca="1" si="14"/>
        <v>759.6</v>
      </c>
      <c r="CG7">
        <f t="shared" ca="1" si="14"/>
        <v>716.20000000000016</v>
      </c>
      <c r="CH7">
        <f t="shared" ca="1" si="14"/>
        <v>582.1</v>
      </c>
      <c r="CI7">
        <f t="shared" ca="1" si="14"/>
        <v>270.5</v>
      </c>
      <c r="CJ7">
        <f t="shared" ca="1" si="14"/>
        <v>61.4</v>
      </c>
      <c r="CK7">
        <f t="shared" ca="1" si="14"/>
        <v>11.9</v>
      </c>
      <c r="CL7">
        <f t="shared" ca="1" si="14"/>
        <v>7.6</v>
      </c>
      <c r="CM7">
        <f t="shared" ca="1" si="14"/>
        <v>0.90000000000000036</v>
      </c>
      <c r="CN7">
        <f t="shared" ca="1" si="14"/>
        <v>68</v>
      </c>
      <c r="CO7">
        <f t="shared" ca="1" si="14"/>
        <v>226.40000000000006</v>
      </c>
      <c r="CP7">
        <f t="shared" ca="1" si="14"/>
        <v>343.59999999999997</v>
      </c>
      <c r="CQ7">
        <f t="shared" ca="1" si="14"/>
        <v>547.6</v>
      </c>
      <c r="CS7">
        <f t="shared" ca="1" si="9"/>
        <v>3595.8</v>
      </c>
    </row>
    <row r="8" spans="1:97" x14ac:dyDescent="0.2">
      <c r="A8">
        <v>1999</v>
      </c>
      <c r="B8">
        <v>7</v>
      </c>
      <c r="C8">
        <v>16.8</v>
      </c>
      <c r="D8">
        <v>89.399999999999977</v>
      </c>
      <c r="E8">
        <v>0</v>
      </c>
      <c r="F8">
        <v>0</v>
      </c>
      <c r="G8">
        <v>5.9000000000000021</v>
      </c>
      <c r="H8">
        <v>140.49999999999997</v>
      </c>
      <c r="I8">
        <v>0</v>
      </c>
      <c r="J8">
        <v>320.60000000000008</v>
      </c>
      <c r="K8">
        <v>0</v>
      </c>
      <c r="L8">
        <v>258.59999999999997</v>
      </c>
      <c r="M8">
        <v>0.80000000000000071</v>
      </c>
      <c r="N8">
        <v>197.39999999999995</v>
      </c>
      <c r="O8">
        <v>44.400000000000006</v>
      </c>
      <c r="P8" s="21">
        <v>20.341935483870966</v>
      </c>
      <c r="S8">
        <v>2002</v>
      </c>
      <c r="T8">
        <f t="shared" ca="1" si="10"/>
        <v>805.19999999999993</v>
      </c>
      <c r="U8">
        <f t="shared" ca="1" si="0"/>
        <v>773.4</v>
      </c>
      <c r="V8">
        <f t="shared" ca="1" si="0"/>
        <v>790.19999999999982</v>
      </c>
      <c r="W8">
        <f t="shared" ca="1" si="0"/>
        <v>451.10000000000008</v>
      </c>
      <c r="X8">
        <f t="shared" ca="1" si="0"/>
        <v>301.8</v>
      </c>
      <c r="Y8">
        <f t="shared" ca="1" si="0"/>
        <v>78.400000000000006</v>
      </c>
      <c r="Z8">
        <f t="shared" ca="1" si="0"/>
        <v>11.6</v>
      </c>
      <c r="AA8">
        <f t="shared" ca="1" si="0"/>
        <v>21.8</v>
      </c>
      <c r="AB8">
        <f t="shared" ca="1" si="0"/>
        <v>88.4</v>
      </c>
      <c r="AC8">
        <f t="shared" ca="1" si="0"/>
        <v>450.1</v>
      </c>
      <c r="AD8">
        <f t="shared" ca="1" si="0"/>
        <v>639.29999999999995</v>
      </c>
      <c r="AE8">
        <f t="shared" ca="1" si="0"/>
        <v>761.69999999999993</v>
      </c>
      <c r="AG8">
        <f t="shared" ca="1" si="1"/>
        <v>5173</v>
      </c>
      <c r="AI8">
        <v>2002</v>
      </c>
      <c r="AJ8">
        <f t="shared" ca="1" si="11"/>
        <v>743.19999999999993</v>
      </c>
      <c r="AK8">
        <f t="shared" ca="1" si="2"/>
        <v>717.4</v>
      </c>
      <c r="AL8">
        <f t="shared" ca="1" si="2"/>
        <v>728.19999999999982</v>
      </c>
      <c r="AM8">
        <f t="shared" ca="1" si="2"/>
        <v>394.00000000000006</v>
      </c>
      <c r="AN8">
        <f t="shared" ca="1" si="2"/>
        <v>245.40000000000003</v>
      </c>
      <c r="AO8">
        <f t="shared" ca="1" si="2"/>
        <v>46.2</v>
      </c>
      <c r="AP8">
        <f t="shared" ca="1" si="2"/>
        <v>2</v>
      </c>
      <c r="AQ8">
        <f t="shared" ca="1" si="2"/>
        <v>4.2000000000000011</v>
      </c>
      <c r="AR8">
        <f t="shared" ca="1" si="2"/>
        <v>55.5</v>
      </c>
      <c r="AS8">
        <f t="shared" ca="1" si="2"/>
        <v>390.1</v>
      </c>
      <c r="AT8">
        <f t="shared" ca="1" si="2"/>
        <v>579.29999999999984</v>
      </c>
      <c r="AU8">
        <f t="shared" ca="1" si="2"/>
        <v>699.69999999999993</v>
      </c>
      <c r="AW8">
        <f t="shared" ca="1" si="3"/>
        <v>4605.1999999999989</v>
      </c>
      <c r="AY8">
        <v>2002</v>
      </c>
      <c r="AZ8">
        <f t="shared" ca="1" si="12"/>
        <v>557.20000000000005</v>
      </c>
      <c r="BA8">
        <f t="shared" ca="1" si="4"/>
        <v>549.4</v>
      </c>
      <c r="BB8">
        <f t="shared" ca="1" si="4"/>
        <v>542.19999999999993</v>
      </c>
      <c r="BC8">
        <f t="shared" ca="1" si="4"/>
        <v>230.29999999999995</v>
      </c>
      <c r="BD8">
        <f t="shared" ca="1" si="4"/>
        <v>88.899999999999991</v>
      </c>
      <c r="BE8">
        <f t="shared" ca="1" si="4"/>
        <v>3.5999999999999996</v>
      </c>
      <c r="BF8">
        <f t="shared" ca="1" si="4"/>
        <v>0</v>
      </c>
      <c r="BG8">
        <f t="shared" ca="1" si="4"/>
        <v>0</v>
      </c>
      <c r="BH8">
        <f t="shared" ca="1" si="4"/>
        <v>3.7000000000000011</v>
      </c>
      <c r="BI8">
        <f t="shared" ca="1" si="4"/>
        <v>214.7</v>
      </c>
      <c r="BJ8">
        <f t="shared" ca="1" si="4"/>
        <v>399.2999999999999</v>
      </c>
      <c r="BK8">
        <f t="shared" ca="1" si="4"/>
        <v>513.70000000000005</v>
      </c>
      <c r="BM8">
        <f t="shared" ca="1" si="5"/>
        <v>3102.9999999999991</v>
      </c>
      <c r="BO8">
        <v>2002</v>
      </c>
      <c r="BP8">
        <f t="shared" ca="1" si="13"/>
        <v>619.19999999999993</v>
      </c>
      <c r="BQ8">
        <f t="shared" ca="1" si="6"/>
        <v>605.4</v>
      </c>
      <c r="BR8">
        <f t="shared" ca="1" si="6"/>
        <v>604.19999999999982</v>
      </c>
      <c r="BS8">
        <f t="shared" ca="1" si="6"/>
        <v>282.8</v>
      </c>
      <c r="BT8">
        <f t="shared" ca="1" si="6"/>
        <v>136.70000000000002</v>
      </c>
      <c r="BU8">
        <f t="shared" ca="1" si="6"/>
        <v>10.8</v>
      </c>
      <c r="BV8">
        <f t="shared" ca="1" si="6"/>
        <v>0</v>
      </c>
      <c r="BW8">
        <f t="shared" ca="1" si="6"/>
        <v>0</v>
      </c>
      <c r="BX8">
        <f t="shared" ca="1" si="6"/>
        <v>14.200000000000001</v>
      </c>
      <c r="BY8">
        <f t="shared" ca="1" si="6"/>
        <v>270.50000000000006</v>
      </c>
      <c r="BZ8">
        <f t="shared" ca="1" si="6"/>
        <v>459.29999999999995</v>
      </c>
      <c r="CA8">
        <f t="shared" ca="1" si="6"/>
        <v>575.70000000000005</v>
      </c>
      <c r="CC8">
        <f t="shared" ca="1" si="7"/>
        <v>3578.7999999999993</v>
      </c>
      <c r="CE8">
        <v>2002</v>
      </c>
      <c r="CF8">
        <f t="shared" ca="1" si="14"/>
        <v>681.19999999999993</v>
      </c>
      <c r="CG8">
        <f t="shared" ca="1" si="14"/>
        <v>661.39999999999986</v>
      </c>
      <c r="CH8">
        <f t="shared" ca="1" si="14"/>
        <v>666.19999999999982</v>
      </c>
      <c r="CI8">
        <f t="shared" ca="1" si="14"/>
        <v>338</v>
      </c>
      <c r="CJ8">
        <f t="shared" ca="1" si="14"/>
        <v>190.20000000000005</v>
      </c>
      <c r="CK8">
        <f t="shared" ca="1" si="14"/>
        <v>24.799999999999997</v>
      </c>
      <c r="CL8">
        <f t="shared" ca="1" si="14"/>
        <v>0</v>
      </c>
      <c r="CM8">
        <f t="shared" ca="1" si="14"/>
        <v>0</v>
      </c>
      <c r="CN8">
        <f t="shared" ca="1" si="14"/>
        <v>31.4</v>
      </c>
      <c r="CO8">
        <f t="shared" ca="1" si="14"/>
        <v>330.1</v>
      </c>
      <c r="CP8">
        <f t="shared" ca="1" si="14"/>
        <v>519.29999999999995</v>
      </c>
      <c r="CQ8">
        <f t="shared" ca="1" si="14"/>
        <v>637.69999999999993</v>
      </c>
      <c r="CS8">
        <f t="shared" ca="1" si="9"/>
        <v>4080.3</v>
      </c>
    </row>
    <row r="9" spans="1:97" x14ac:dyDescent="0.2">
      <c r="A9">
        <v>1999</v>
      </c>
      <c r="B9">
        <v>8</v>
      </c>
      <c r="C9">
        <v>56.199999999999996</v>
      </c>
      <c r="D9">
        <v>24.299999999999997</v>
      </c>
      <c r="E9">
        <v>0</v>
      </c>
      <c r="F9">
        <v>0</v>
      </c>
      <c r="G9">
        <v>23.7</v>
      </c>
      <c r="H9">
        <v>53.8</v>
      </c>
      <c r="I9">
        <v>0</v>
      </c>
      <c r="J9">
        <v>216.1</v>
      </c>
      <c r="K9">
        <v>1.0999999999999996</v>
      </c>
      <c r="L9">
        <v>155.19999999999996</v>
      </c>
      <c r="M9">
        <v>6.4</v>
      </c>
      <c r="N9">
        <v>98.500000000000014</v>
      </c>
      <c r="O9">
        <v>7.8999999999999986</v>
      </c>
      <c r="P9" s="21">
        <v>16.970967741935482</v>
      </c>
      <c r="S9">
        <v>2003</v>
      </c>
      <c r="T9">
        <f t="shared" ca="1" si="10"/>
        <v>1034.5</v>
      </c>
      <c r="U9">
        <f t="shared" ca="1" si="0"/>
        <v>922.99999999999989</v>
      </c>
      <c r="V9">
        <f t="shared" ca="1" si="0"/>
        <v>753.10000000000014</v>
      </c>
      <c r="W9">
        <f t="shared" ca="1" si="0"/>
        <v>525.70000000000016</v>
      </c>
      <c r="X9">
        <f t="shared" ca="1" si="0"/>
        <v>223.29999999999998</v>
      </c>
      <c r="Y9">
        <f t="shared" ca="1" si="0"/>
        <v>70.099999999999994</v>
      </c>
      <c r="Z9">
        <f t="shared" ca="1" si="0"/>
        <v>11.5</v>
      </c>
      <c r="AA9">
        <f t="shared" ca="1" si="0"/>
        <v>31.899999999999995</v>
      </c>
      <c r="AB9">
        <f t="shared" ca="1" si="0"/>
        <v>127.30000000000001</v>
      </c>
      <c r="AC9">
        <f t="shared" ca="1" si="0"/>
        <v>380</v>
      </c>
      <c r="AD9">
        <f t="shared" ca="1" si="0"/>
        <v>535.30000000000007</v>
      </c>
      <c r="AE9">
        <f t="shared" ca="1" si="0"/>
        <v>754.7</v>
      </c>
      <c r="AG9">
        <f t="shared" ca="1" si="1"/>
        <v>5370.4000000000005</v>
      </c>
      <c r="AI9">
        <v>2003</v>
      </c>
      <c r="AJ9">
        <f t="shared" ca="1" si="11"/>
        <v>972.5</v>
      </c>
      <c r="AK9">
        <f t="shared" ca="1" si="2"/>
        <v>866.99999999999989</v>
      </c>
      <c r="AL9">
        <f t="shared" ca="1" si="2"/>
        <v>691.10000000000014</v>
      </c>
      <c r="AM9">
        <f t="shared" ca="1" si="2"/>
        <v>465.70000000000005</v>
      </c>
      <c r="AN9">
        <f t="shared" ca="1" si="2"/>
        <v>162.89999999999998</v>
      </c>
      <c r="AO9">
        <f t="shared" ca="1" si="2"/>
        <v>32</v>
      </c>
      <c r="AP9">
        <f t="shared" ca="1" si="2"/>
        <v>1.2999999999999989</v>
      </c>
      <c r="AQ9">
        <f t="shared" ca="1" si="2"/>
        <v>15.1</v>
      </c>
      <c r="AR9">
        <f t="shared" ca="1" si="2"/>
        <v>82.5</v>
      </c>
      <c r="AS9">
        <f t="shared" ca="1" si="2"/>
        <v>318.7</v>
      </c>
      <c r="AT9">
        <f t="shared" ca="1" si="2"/>
        <v>475.3</v>
      </c>
      <c r="AU9">
        <f t="shared" ca="1" si="2"/>
        <v>692.7</v>
      </c>
      <c r="AW9">
        <f t="shared" ca="1" si="3"/>
        <v>4776.8</v>
      </c>
      <c r="AY9">
        <v>2003</v>
      </c>
      <c r="AZ9">
        <f t="shared" ca="1" si="12"/>
        <v>786.5</v>
      </c>
      <c r="BA9">
        <f t="shared" ca="1" si="4"/>
        <v>699</v>
      </c>
      <c r="BB9">
        <f t="shared" ca="1" si="4"/>
        <v>505.10000000000014</v>
      </c>
      <c r="BC9">
        <f t="shared" ca="1" si="4"/>
        <v>289.49999999999994</v>
      </c>
      <c r="BD9">
        <f t="shared" ca="1" si="4"/>
        <v>26.800000000000004</v>
      </c>
      <c r="BE9">
        <f t="shared" ca="1" si="4"/>
        <v>0.59999999999999964</v>
      </c>
      <c r="BF9">
        <f t="shared" ca="1" si="4"/>
        <v>0</v>
      </c>
      <c r="BG9">
        <f t="shared" ca="1" si="4"/>
        <v>0</v>
      </c>
      <c r="BH9">
        <f t="shared" ca="1" si="4"/>
        <v>14</v>
      </c>
      <c r="BI9">
        <f t="shared" ca="1" si="4"/>
        <v>155.4</v>
      </c>
      <c r="BJ9">
        <f t="shared" ca="1" si="4"/>
        <v>295.29999999999995</v>
      </c>
      <c r="BK9">
        <f t="shared" ca="1" si="4"/>
        <v>506.7</v>
      </c>
      <c r="BM9">
        <f t="shared" ca="1" si="5"/>
        <v>3278.8999999999996</v>
      </c>
      <c r="BO9">
        <v>2003</v>
      </c>
      <c r="BP9">
        <f t="shared" ca="1" si="13"/>
        <v>848.5</v>
      </c>
      <c r="BQ9">
        <f t="shared" ca="1" si="6"/>
        <v>754.99999999999989</v>
      </c>
      <c r="BR9">
        <f t="shared" ca="1" si="6"/>
        <v>567.10000000000014</v>
      </c>
      <c r="BS9">
        <f t="shared" ca="1" si="6"/>
        <v>347.10000000000008</v>
      </c>
      <c r="BT9">
        <f t="shared" ca="1" si="6"/>
        <v>58.000000000000014</v>
      </c>
      <c r="BU9">
        <f t="shared" ca="1" si="6"/>
        <v>2.5999999999999996</v>
      </c>
      <c r="BV9">
        <f t="shared" ca="1" si="6"/>
        <v>0</v>
      </c>
      <c r="BW9">
        <f t="shared" ca="1" si="6"/>
        <v>0</v>
      </c>
      <c r="BX9">
        <f t="shared" ca="1" si="6"/>
        <v>25.099999999999998</v>
      </c>
      <c r="BY9">
        <f t="shared" ca="1" si="6"/>
        <v>208.00000000000003</v>
      </c>
      <c r="BZ9">
        <f t="shared" ca="1" si="6"/>
        <v>355.3</v>
      </c>
      <c r="CA9">
        <f t="shared" ca="1" si="6"/>
        <v>568.69999999999993</v>
      </c>
      <c r="CC9">
        <f t="shared" ca="1" si="7"/>
        <v>3735.4</v>
      </c>
      <c r="CE9">
        <v>2003</v>
      </c>
      <c r="CF9">
        <f t="shared" ca="1" si="14"/>
        <v>910.49999999999989</v>
      </c>
      <c r="CG9">
        <f t="shared" ca="1" si="14"/>
        <v>810.99999999999989</v>
      </c>
      <c r="CH9">
        <f t="shared" ca="1" si="14"/>
        <v>629.10000000000014</v>
      </c>
      <c r="CI9">
        <f t="shared" ca="1" si="14"/>
        <v>405.70000000000005</v>
      </c>
      <c r="CJ9">
        <f t="shared" ca="1" si="14"/>
        <v>106.89999999999998</v>
      </c>
      <c r="CK9">
        <f t="shared" ca="1" si="14"/>
        <v>10.1</v>
      </c>
      <c r="CL9">
        <f t="shared" ca="1" si="14"/>
        <v>0</v>
      </c>
      <c r="CM9">
        <f t="shared" ca="1" si="14"/>
        <v>4.5</v>
      </c>
      <c r="CN9">
        <f t="shared" ca="1" si="14"/>
        <v>49.899999999999991</v>
      </c>
      <c r="CO9">
        <f t="shared" ca="1" si="14"/>
        <v>262</v>
      </c>
      <c r="CP9">
        <f t="shared" ca="1" si="14"/>
        <v>415.3</v>
      </c>
      <c r="CQ9">
        <f t="shared" ca="1" si="14"/>
        <v>630.69999999999993</v>
      </c>
      <c r="CS9">
        <f t="shared" ca="1" si="9"/>
        <v>4235.7000000000007</v>
      </c>
    </row>
    <row r="10" spans="1:97" x14ac:dyDescent="0.2">
      <c r="A10">
        <v>1999</v>
      </c>
      <c r="B10">
        <v>9</v>
      </c>
      <c r="C10">
        <v>120.39999999999999</v>
      </c>
      <c r="D10">
        <v>26.7</v>
      </c>
      <c r="E10">
        <v>0</v>
      </c>
      <c r="F10">
        <v>0</v>
      </c>
      <c r="G10">
        <v>81.5</v>
      </c>
      <c r="H10">
        <v>47.8</v>
      </c>
      <c r="I10">
        <v>10.299999999999999</v>
      </c>
      <c r="J10">
        <v>156.60000000000005</v>
      </c>
      <c r="K10">
        <v>25.799999999999997</v>
      </c>
      <c r="L10">
        <v>112.10000000000004</v>
      </c>
      <c r="M10">
        <v>47.800000000000004</v>
      </c>
      <c r="N10">
        <v>74.099999999999994</v>
      </c>
      <c r="O10">
        <v>12.100000000000001</v>
      </c>
      <c r="P10" s="21">
        <v>14.876666666666665</v>
      </c>
      <c r="S10">
        <v>2004</v>
      </c>
      <c r="T10">
        <f t="shared" ca="1" si="10"/>
        <v>1129.7000000000003</v>
      </c>
      <c r="U10">
        <f t="shared" ca="1" si="0"/>
        <v>780.19999999999993</v>
      </c>
      <c r="V10">
        <f t="shared" ca="1" si="0"/>
        <v>662.69999999999982</v>
      </c>
      <c r="W10">
        <f t="shared" ca="1" si="0"/>
        <v>459.99999999999994</v>
      </c>
      <c r="X10">
        <f t="shared" ca="1" si="0"/>
        <v>258.30000000000007</v>
      </c>
      <c r="Y10">
        <f t="shared" ca="1" si="0"/>
        <v>105.10000000000004</v>
      </c>
      <c r="Z10">
        <f t="shared" ca="1" si="0"/>
        <v>30.1</v>
      </c>
      <c r="AA10">
        <f t="shared" ca="1" si="0"/>
        <v>82.300000000000011</v>
      </c>
      <c r="AB10">
        <f t="shared" ca="1" si="0"/>
        <v>92.8</v>
      </c>
      <c r="AC10">
        <f t="shared" ca="1" si="0"/>
        <v>325.00000000000006</v>
      </c>
      <c r="AD10">
        <f t="shared" ca="1" si="0"/>
        <v>529.99999999999989</v>
      </c>
      <c r="AE10">
        <f t="shared" ca="1" si="0"/>
        <v>895.49999999999989</v>
      </c>
      <c r="AG10">
        <f t="shared" ca="1" si="1"/>
        <v>5351.7</v>
      </c>
      <c r="AI10">
        <v>2004</v>
      </c>
      <c r="AJ10">
        <f t="shared" ca="1" si="11"/>
        <v>1067.7</v>
      </c>
      <c r="AK10">
        <f t="shared" ca="1" si="2"/>
        <v>722.19999999999993</v>
      </c>
      <c r="AL10">
        <f t="shared" ca="1" si="2"/>
        <v>600.69999999999982</v>
      </c>
      <c r="AM10">
        <f t="shared" ca="1" si="2"/>
        <v>400.00000000000006</v>
      </c>
      <c r="AN10">
        <f t="shared" ca="1" si="2"/>
        <v>199.60000000000002</v>
      </c>
      <c r="AO10">
        <f t="shared" ca="1" si="2"/>
        <v>58.7</v>
      </c>
      <c r="AP10">
        <f t="shared" ca="1" si="2"/>
        <v>9.6999999999999993</v>
      </c>
      <c r="AQ10">
        <f t="shared" ca="1" si="2"/>
        <v>42.3</v>
      </c>
      <c r="AR10">
        <f t="shared" ca="1" si="2"/>
        <v>54.699999999999996</v>
      </c>
      <c r="AS10">
        <f t="shared" ca="1" si="2"/>
        <v>263.00000000000006</v>
      </c>
      <c r="AT10">
        <f t="shared" ca="1" si="2"/>
        <v>469.99999999999994</v>
      </c>
      <c r="AU10">
        <f t="shared" ca="1" si="2"/>
        <v>833.49999999999989</v>
      </c>
      <c r="AW10">
        <f t="shared" ca="1" si="3"/>
        <v>4722.0999999999995</v>
      </c>
      <c r="AY10">
        <v>2004</v>
      </c>
      <c r="AZ10">
        <f t="shared" ca="1" si="12"/>
        <v>881.70000000000016</v>
      </c>
      <c r="BA10">
        <f t="shared" ca="1" si="4"/>
        <v>548.20000000000005</v>
      </c>
      <c r="BB10">
        <f t="shared" ca="1" si="4"/>
        <v>414.7</v>
      </c>
      <c r="BC10">
        <f t="shared" ca="1" si="4"/>
        <v>224.8</v>
      </c>
      <c r="BD10">
        <f t="shared" ca="1" si="4"/>
        <v>62.399999999999991</v>
      </c>
      <c r="BE10">
        <f t="shared" ca="1" si="4"/>
        <v>0.19999999999999929</v>
      </c>
      <c r="BF10">
        <f t="shared" ca="1" si="4"/>
        <v>0</v>
      </c>
      <c r="BG10">
        <f t="shared" ca="1" si="4"/>
        <v>0</v>
      </c>
      <c r="BH10">
        <f t="shared" ca="1" si="4"/>
        <v>2.9000000000000004</v>
      </c>
      <c r="BI10">
        <f t="shared" ca="1" si="4"/>
        <v>97.9</v>
      </c>
      <c r="BJ10">
        <f t="shared" ca="1" si="4"/>
        <v>289.99999999999994</v>
      </c>
      <c r="BK10">
        <f t="shared" ca="1" si="4"/>
        <v>647.5</v>
      </c>
      <c r="BM10">
        <f t="shared" ca="1" si="5"/>
        <v>3170.3</v>
      </c>
      <c r="BO10">
        <v>2004</v>
      </c>
      <c r="BP10">
        <f t="shared" ca="1" si="13"/>
        <v>943.70000000000016</v>
      </c>
      <c r="BQ10">
        <f t="shared" ca="1" si="6"/>
        <v>606.19999999999993</v>
      </c>
      <c r="BR10">
        <f t="shared" ca="1" si="6"/>
        <v>476.7</v>
      </c>
      <c r="BS10">
        <f t="shared" ca="1" si="6"/>
        <v>281.2</v>
      </c>
      <c r="BT10">
        <f t="shared" ca="1" si="6"/>
        <v>98.9</v>
      </c>
      <c r="BU10">
        <f t="shared" ca="1" si="6"/>
        <v>5.6999999999999993</v>
      </c>
      <c r="BV10">
        <f t="shared" ca="1" si="6"/>
        <v>0</v>
      </c>
      <c r="BW10">
        <f t="shared" ca="1" si="6"/>
        <v>1.6999999999999993</v>
      </c>
      <c r="BX10">
        <f t="shared" ca="1" si="6"/>
        <v>12.900000000000002</v>
      </c>
      <c r="BY10">
        <f t="shared" ca="1" si="6"/>
        <v>147.09999999999997</v>
      </c>
      <c r="BZ10">
        <f t="shared" ca="1" si="6"/>
        <v>349.99999999999994</v>
      </c>
      <c r="CA10">
        <f t="shared" ca="1" si="6"/>
        <v>709.5</v>
      </c>
      <c r="CC10">
        <f t="shared" ca="1" si="7"/>
        <v>3633.6</v>
      </c>
      <c r="CE10">
        <v>2004</v>
      </c>
      <c r="CF10">
        <f t="shared" ca="1" si="14"/>
        <v>1005.7000000000002</v>
      </c>
      <c r="CG10">
        <f t="shared" ca="1" si="14"/>
        <v>664.19999999999993</v>
      </c>
      <c r="CH10">
        <f t="shared" ca="1" si="14"/>
        <v>538.69999999999993</v>
      </c>
      <c r="CI10">
        <f t="shared" ca="1" si="14"/>
        <v>340.00000000000006</v>
      </c>
      <c r="CJ10">
        <f t="shared" ca="1" si="14"/>
        <v>145.00000000000003</v>
      </c>
      <c r="CK10">
        <f t="shared" ca="1" si="14"/>
        <v>23.799999999999997</v>
      </c>
      <c r="CL10">
        <f t="shared" ca="1" si="14"/>
        <v>1</v>
      </c>
      <c r="CM10">
        <f t="shared" ca="1" si="14"/>
        <v>14.499999999999998</v>
      </c>
      <c r="CN10">
        <f t="shared" ca="1" si="14"/>
        <v>28.700000000000003</v>
      </c>
      <c r="CO10">
        <f t="shared" ca="1" si="14"/>
        <v>202.1</v>
      </c>
      <c r="CP10">
        <f t="shared" ca="1" si="14"/>
        <v>409.99999999999994</v>
      </c>
      <c r="CQ10">
        <f t="shared" ca="1" si="14"/>
        <v>771.5</v>
      </c>
      <c r="CS10">
        <f t="shared" ca="1" si="9"/>
        <v>4145.2</v>
      </c>
    </row>
    <row r="11" spans="1:97" x14ac:dyDescent="0.2">
      <c r="A11">
        <v>1999</v>
      </c>
      <c r="B11">
        <v>10</v>
      </c>
      <c r="C11">
        <v>399.00000000000011</v>
      </c>
      <c r="D11">
        <v>0</v>
      </c>
      <c r="E11">
        <v>0</v>
      </c>
      <c r="F11">
        <v>3.2000000000000028</v>
      </c>
      <c r="G11">
        <v>337.00000000000006</v>
      </c>
      <c r="H11">
        <v>0</v>
      </c>
      <c r="I11">
        <v>155.79999999999995</v>
      </c>
      <c r="J11">
        <v>4.8000000000000007</v>
      </c>
      <c r="K11">
        <v>213.79999999999998</v>
      </c>
      <c r="L11">
        <v>0.80000000000000071</v>
      </c>
      <c r="M11">
        <v>275</v>
      </c>
      <c r="N11">
        <v>0</v>
      </c>
      <c r="O11">
        <v>0</v>
      </c>
      <c r="P11" s="21">
        <v>5.1290322580645169</v>
      </c>
      <c r="S11">
        <v>2005</v>
      </c>
      <c r="T11">
        <f t="shared" ca="1" si="10"/>
        <v>1011.1000000000001</v>
      </c>
      <c r="U11">
        <f t="shared" ca="1" si="0"/>
        <v>747.00000000000011</v>
      </c>
      <c r="V11">
        <f t="shared" ca="1" si="0"/>
        <v>733.60000000000014</v>
      </c>
      <c r="W11">
        <f t="shared" ca="1" si="0"/>
        <v>371.50000000000011</v>
      </c>
      <c r="X11">
        <f t="shared" ca="1" si="0"/>
        <v>215.40000000000006</v>
      </c>
      <c r="Y11">
        <f t="shared" ca="1" si="0"/>
        <v>26.299999999999997</v>
      </c>
      <c r="Z11">
        <f t="shared" ca="1" si="0"/>
        <v>14.399999999999999</v>
      </c>
      <c r="AA11">
        <f t="shared" ca="1" si="0"/>
        <v>18.5</v>
      </c>
      <c r="AB11">
        <f t="shared" ca="1" si="0"/>
        <v>85.199999999999989</v>
      </c>
      <c r="AC11">
        <f t="shared" ca="1" si="0"/>
        <v>300</v>
      </c>
      <c r="AD11">
        <f t="shared" ca="1" si="0"/>
        <v>563.79999999999995</v>
      </c>
      <c r="AE11">
        <f t="shared" ca="1" si="0"/>
        <v>838.89999999999964</v>
      </c>
      <c r="AG11">
        <f t="shared" ca="1" si="1"/>
        <v>4925.7000000000007</v>
      </c>
      <c r="AI11">
        <v>2005</v>
      </c>
      <c r="AJ11">
        <f t="shared" ca="1" si="11"/>
        <v>949.10000000000014</v>
      </c>
      <c r="AK11">
        <f t="shared" ca="1" si="2"/>
        <v>691</v>
      </c>
      <c r="AL11">
        <f t="shared" ca="1" si="2"/>
        <v>671.6</v>
      </c>
      <c r="AM11">
        <f t="shared" ca="1" si="2"/>
        <v>311.60000000000014</v>
      </c>
      <c r="AN11">
        <f t="shared" ca="1" si="2"/>
        <v>160.80000000000001</v>
      </c>
      <c r="AO11">
        <f t="shared" ca="1" si="2"/>
        <v>10.700000000000001</v>
      </c>
      <c r="AP11">
        <f t="shared" ca="1" si="2"/>
        <v>1.5</v>
      </c>
      <c r="AQ11">
        <f t="shared" ca="1" si="2"/>
        <v>4.5000000000000018</v>
      </c>
      <c r="AR11">
        <f t="shared" ca="1" si="2"/>
        <v>48.3</v>
      </c>
      <c r="AS11">
        <f t="shared" ca="1" si="2"/>
        <v>244.39999999999992</v>
      </c>
      <c r="AT11">
        <f t="shared" ca="1" si="2"/>
        <v>503.79999999999995</v>
      </c>
      <c r="AU11">
        <f t="shared" ca="1" si="2"/>
        <v>776.89999999999975</v>
      </c>
      <c r="AW11">
        <f t="shared" ca="1" si="3"/>
        <v>4374.2</v>
      </c>
      <c r="AY11">
        <v>2005</v>
      </c>
      <c r="AZ11">
        <f t="shared" ca="1" si="12"/>
        <v>763.10000000000014</v>
      </c>
      <c r="BA11">
        <f t="shared" ca="1" si="4"/>
        <v>523</v>
      </c>
      <c r="BB11">
        <f t="shared" ca="1" si="4"/>
        <v>485.6</v>
      </c>
      <c r="BC11">
        <f t="shared" ca="1" si="4"/>
        <v>142.49999999999997</v>
      </c>
      <c r="BD11">
        <f t="shared" ca="1" si="4"/>
        <v>57.599999999999987</v>
      </c>
      <c r="BE11">
        <f t="shared" ca="1" si="4"/>
        <v>0</v>
      </c>
      <c r="BF11">
        <f t="shared" ca="1" si="4"/>
        <v>0</v>
      </c>
      <c r="BG11">
        <f t="shared" ca="1" si="4"/>
        <v>0</v>
      </c>
      <c r="BH11">
        <f t="shared" ca="1" si="4"/>
        <v>5.9</v>
      </c>
      <c r="BI11">
        <f t="shared" ca="1" si="4"/>
        <v>98.2</v>
      </c>
      <c r="BJ11">
        <f t="shared" ca="1" si="4"/>
        <v>323.8</v>
      </c>
      <c r="BK11">
        <f t="shared" ca="1" si="4"/>
        <v>590.89999999999986</v>
      </c>
      <c r="BM11">
        <f t="shared" ca="1" si="5"/>
        <v>2990.6000000000004</v>
      </c>
      <c r="BO11">
        <v>2005</v>
      </c>
      <c r="BP11">
        <f t="shared" ca="1" si="13"/>
        <v>825.10000000000014</v>
      </c>
      <c r="BQ11">
        <f t="shared" ca="1" si="6"/>
        <v>579</v>
      </c>
      <c r="BR11">
        <f t="shared" ca="1" si="6"/>
        <v>547.6</v>
      </c>
      <c r="BS11">
        <f t="shared" ca="1" si="6"/>
        <v>196.5</v>
      </c>
      <c r="BT11">
        <f t="shared" ca="1" si="6"/>
        <v>85.499999999999986</v>
      </c>
      <c r="BU11">
        <f t="shared" ca="1" si="6"/>
        <v>0</v>
      </c>
      <c r="BV11">
        <f t="shared" ca="1" si="6"/>
        <v>0</v>
      </c>
      <c r="BW11">
        <f t="shared" ca="1" si="6"/>
        <v>0</v>
      </c>
      <c r="BX11">
        <f t="shared" ca="1" si="6"/>
        <v>14.100000000000001</v>
      </c>
      <c r="BY11">
        <f t="shared" ca="1" si="6"/>
        <v>143.6</v>
      </c>
      <c r="BZ11">
        <f t="shared" ca="1" si="6"/>
        <v>383.79999999999995</v>
      </c>
      <c r="CA11">
        <f t="shared" ca="1" si="6"/>
        <v>652.9</v>
      </c>
      <c r="CC11">
        <f t="shared" ca="1" si="7"/>
        <v>3428.1</v>
      </c>
      <c r="CE11">
        <v>2005</v>
      </c>
      <c r="CF11">
        <f t="shared" ca="1" si="14"/>
        <v>887.10000000000014</v>
      </c>
      <c r="CG11">
        <f t="shared" ca="1" si="14"/>
        <v>635</v>
      </c>
      <c r="CH11">
        <f t="shared" ca="1" si="14"/>
        <v>609.6</v>
      </c>
      <c r="CI11">
        <f t="shared" ca="1" si="14"/>
        <v>253.60000000000002</v>
      </c>
      <c r="CJ11">
        <f t="shared" ca="1" si="14"/>
        <v>118.39999999999999</v>
      </c>
      <c r="CK11">
        <f t="shared" ca="1" si="14"/>
        <v>1.9000000000000004</v>
      </c>
      <c r="CL11">
        <f t="shared" ca="1" si="14"/>
        <v>0</v>
      </c>
      <c r="CM11">
        <f t="shared" ca="1" si="14"/>
        <v>0.30000000000000071</v>
      </c>
      <c r="CN11">
        <f t="shared" ca="1" si="14"/>
        <v>26.2</v>
      </c>
      <c r="CO11">
        <f t="shared" ca="1" si="14"/>
        <v>193.19999999999996</v>
      </c>
      <c r="CP11">
        <f t="shared" ca="1" si="14"/>
        <v>443.79999999999995</v>
      </c>
      <c r="CQ11">
        <f t="shared" ca="1" si="14"/>
        <v>714.89999999999986</v>
      </c>
      <c r="CS11">
        <f t="shared" ca="1" si="9"/>
        <v>3884</v>
      </c>
    </row>
    <row r="12" spans="1:97" x14ac:dyDescent="0.2">
      <c r="A12">
        <v>1999</v>
      </c>
      <c r="B12">
        <v>11</v>
      </c>
      <c r="C12">
        <v>507.30000000000013</v>
      </c>
      <c r="D12">
        <v>0</v>
      </c>
      <c r="E12">
        <v>3</v>
      </c>
      <c r="F12">
        <v>39.100000000000009</v>
      </c>
      <c r="G12">
        <v>447.30000000000007</v>
      </c>
      <c r="H12">
        <v>0</v>
      </c>
      <c r="I12">
        <v>267.5</v>
      </c>
      <c r="J12">
        <v>0.19999999999999929</v>
      </c>
      <c r="K12">
        <v>327.3</v>
      </c>
      <c r="L12">
        <v>0</v>
      </c>
      <c r="M12">
        <v>387.30000000000007</v>
      </c>
      <c r="N12">
        <v>0</v>
      </c>
      <c r="O12">
        <v>0</v>
      </c>
      <c r="P12" s="21">
        <v>1.0900000000000001</v>
      </c>
      <c r="S12">
        <v>2006</v>
      </c>
      <c r="T12">
        <f t="shared" ca="1" si="10"/>
        <v>783.80000000000007</v>
      </c>
      <c r="U12">
        <f t="shared" ca="1" si="0"/>
        <v>821.6</v>
      </c>
      <c r="V12">
        <f t="shared" ca="1" si="0"/>
        <v>644.40000000000009</v>
      </c>
      <c r="W12">
        <f t="shared" ca="1" si="0"/>
        <v>365.49999999999989</v>
      </c>
      <c r="X12">
        <f t="shared" ca="1" si="0"/>
        <v>165.60000000000005</v>
      </c>
      <c r="Y12">
        <f t="shared" ca="1" si="0"/>
        <v>50.6</v>
      </c>
      <c r="Z12">
        <f t="shared" ca="1" si="0"/>
        <v>10.799999999999999</v>
      </c>
      <c r="AA12">
        <f t="shared" ca="1" si="0"/>
        <v>44.79999999999999</v>
      </c>
      <c r="AB12">
        <f t="shared" ca="1" si="0"/>
        <v>179.6</v>
      </c>
      <c r="AC12">
        <f t="shared" ca="1" si="0"/>
        <v>399.50000000000006</v>
      </c>
      <c r="AD12">
        <f t="shared" ca="1" si="0"/>
        <v>513</v>
      </c>
      <c r="AE12">
        <f t="shared" ca="1" si="0"/>
        <v>675.30000000000007</v>
      </c>
      <c r="AG12">
        <f t="shared" ca="1" si="1"/>
        <v>4654.5</v>
      </c>
      <c r="AI12">
        <v>2006</v>
      </c>
      <c r="AJ12">
        <f t="shared" ca="1" si="11"/>
        <v>721.80000000000007</v>
      </c>
      <c r="AK12">
        <f t="shared" ca="1" si="2"/>
        <v>765.60000000000014</v>
      </c>
      <c r="AL12">
        <f t="shared" ca="1" si="2"/>
        <v>582.4000000000002</v>
      </c>
      <c r="AM12">
        <f t="shared" ca="1" si="2"/>
        <v>305.49999999999994</v>
      </c>
      <c r="AN12">
        <f t="shared" ca="1" si="2"/>
        <v>113.10000000000001</v>
      </c>
      <c r="AO12">
        <f t="shared" ca="1" si="2"/>
        <v>26.800000000000004</v>
      </c>
      <c r="AP12">
        <f t="shared" ca="1" si="2"/>
        <v>2.0999999999999996</v>
      </c>
      <c r="AQ12">
        <f t="shared" ca="1" si="2"/>
        <v>19.100000000000001</v>
      </c>
      <c r="AR12">
        <f t="shared" ca="1" si="2"/>
        <v>126.39999999999999</v>
      </c>
      <c r="AS12">
        <f t="shared" ca="1" si="2"/>
        <v>338.40000000000009</v>
      </c>
      <c r="AT12">
        <f t="shared" ca="1" si="2"/>
        <v>453.00000000000011</v>
      </c>
      <c r="AU12">
        <f t="shared" ca="1" si="2"/>
        <v>613.30000000000007</v>
      </c>
      <c r="AW12">
        <f t="shared" ca="1" si="3"/>
        <v>4067.5000000000005</v>
      </c>
      <c r="AY12">
        <v>2006</v>
      </c>
      <c r="AZ12">
        <f t="shared" ca="1" si="12"/>
        <v>535.80000000000007</v>
      </c>
      <c r="BA12">
        <f t="shared" ca="1" si="4"/>
        <v>597.6</v>
      </c>
      <c r="BB12">
        <f t="shared" ca="1" si="4"/>
        <v>396.40000000000009</v>
      </c>
      <c r="BC12">
        <f t="shared" ca="1" si="4"/>
        <v>140.30000000000001</v>
      </c>
      <c r="BD12">
        <f t="shared" ca="1" si="4"/>
        <v>29.1</v>
      </c>
      <c r="BE12">
        <f t="shared" ca="1" si="4"/>
        <v>3.3000000000000007</v>
      </c>
      <c r="BF12">
        <f t="shared" ca="1" si="4"/>
        <v>0</v>
      </c>
      <c r="BG12">
        <f t="shared" ca="1" si="4"/>
        <v>0</v>
      </c>
      <c r="BH12">
        <f t="shared" ca="1" si="4"/>
        <v>23.900000000000002</v>
      </c>
      <c r="BI12">
        <f t="shared" ca="1" si="4"/>
        <v>162.6</v>
      </c>
      <c r="BJ12">
        <f t="shared" ca="1" si="4"/>
        <v>273</v>
      </c>
      <c r="BK12">
        <f t="shared" ca="1" si="4"/>
        <v>427.3</v>
      </c>
      <c r="BM12">
        <f t="shared" ca="1" si="5"/>
        <v>2589.3000000000002</v>
      </c>
      <c r="BO12">
        <v>2006</v>
      </c>
      <c r="BP12">
        <f t="shared" ca="1" si="13"/>
        <v>597.80000000000007</v>
      </c>
      <c r="BQ12">
        <f t="shared" ca="1" si="6"/>
        <v>653.6</v>
      </c>
      <c r="BR12">
        <f t="shared" ca="1" si="6"/>
        <v>458.40000000000015</v>
      </c>
      <c r="BS12">
        <f t="shared" ca="1" si="6"/>
        <v>192.10000000000005</v>
      </c>
      <c r="BT12">
        <f t="shared" ca="1" si="6"/>
        <v>45</v>
      </c>
      <c r="BU12">
        <f t="shared" ca="1" si="6"/>
        <v>9.3000000000000007</v>
      </c>
      <c r="BV12">
        <f t="shared" ca="1" si="6"/>
        <v>0</v>
      </c>
      <c r="BW12">
        <f t="shared" ca="1" si="6"/>
        <v>0</v>
      </c>
      <c r="BX12">
        <f t="shared" ca="1" si="6"/>
        <v>49.400000000000006</v>
      </c>
      <c r="BY12">
        <f t="shared" ca="1" si="6"/>
        <v>219.7</v>
      </c>
      <c r="BZ12">
        <f t="shared" ca="1" si="6"/>
        <v>333</v>
      </c>
      <c r="CA12">
        <f t="shared" ca="1" si="6"/>
        <v>489.29999999999995</v>
      </c>
      <c r="CC12">
        <f t="shared" ca="1" si="7"/>
        <v>3047.6000000000004</v>
      </c>
      <c r="CE12">
        <v>2006</v>
      </c>
      <c r="CF12">
        <f t="shared" ca="1" si="14"/>
        <v>659.8</v>
      </c>
      <c r="CG12">
        <f t="shared" ca="1" si="14"/>
        <v>709.60000000000014</v>
      </c>
      <c r="CH12">
        <f t="shared" ca="1" si="14"/>
        <v>520.40000000000009</v>
      </c>
      <c r="CI12">
        <f t="shared" ca="1" si="14"/>
        <v>247.00000000000003</v>
      </c>
      <c r="CJ12">
        <f t="shared" ca="1" si="14"/>
        <v>69.399999999999991</v>
      </c>
      <c r="CK12">
        <f t="shared" ca="1" si="14"/>
        <v>15.600000000000001</v>
      </c>
      <c r="CL12">
        <f t="shared" ca="1" si="14"/>
        <v>0</v>
      </c>
      <c r="CM12">
        <f t="shared" ca="1" si="14"/>
        <v>2.7000000000000011</v>
      </c>
      <c r="CN12">
        <f t="shared" ca="1" si="14"/>
        <v>83.699999999999989</v>
      </c>
      <c r="CO12">
        <f t="shared" ca="1" si="14"/>
        <v>278.40000000000003</v>
      </c>
      <c r="CP12">
        <f t="shared" ca="1" si="14"/>
        <v>393</v>
      </c>
      <c r="CQ12">
        <f t="shared" ca="1" si="14"/>
        <v>551.29999999999995</v>
      </c>
      <c r="CS12">
        <f t="shared" ca="1" si="9"/>
        <v>3530.8999999999996</v>
      </c>
    </row>
    <row r="13" spans="1:97" x14ac:dyDescent="0.2">
      <c r="A13">
        <v>1999</v>
      </c>
      <c r="B13">
        <v>12</v>
      </c>
      <c r="C13">
        <v>757.19999999999993</v>
      </c>
      <c r="D13">
        <v>0</v>
      </c>
      <c r="E13">
        <v>21</v>
      </c>
      <c r="F13">
        <v>211.49999999999997</v>
      </c>
      <c r="G13">
        <v>695.19999999999993</v>
      </c>
      <c r="H13">
        <v>0</v>
      </c>
      <c r="I13">
        <v>509.19999999999993</v>
      </c>
      <c r="J13">
        <v>0</v>
      </c>
      <c r="K13">
        <v>571.19999999999993</v>
      </c>
      <c r="L13">
        <v>0</v>
      </c>
      <c r="M13">
        <v>633.19999999999993</v>
      </c>
      <c r="N13">
        <v>0</v>
      </c>
      <c r="O13">
        <v>0</v>
      </c>
      <c r="P13" s="21">
        <v>-6.4258064516129041</v>
      </c>
      <c r="S13">
        <v>2007</v>
      </c>
      <c r="T13">
        <f t="shared" ca="1" si="10"/>
        <v>882.1</v>
      </c>
      <c r="U13">
        <f t="shared" ca="1" si="0"/>
        <v>906.60000000000014</v>
      </c>
      <c r="V13">
        <f t="shared" ca="1" si="0"/>
        <v>689.09999999999991</v>
      </c>
      <c r="W13">
        <f t="shared" ca="1" si="0"/>
        <v>428.30000000000018</v>
      </c>
      <c r="X13">
        <f t="shared" ca="1" si="0"/>
        <v>186.7</v>
      </c>
      <c r="Y13">
        <f t="shared" ca="1" si="0"/>
        <v>62.5</v>
      </c>
      <c r="Z13">
        <f t="shared" ca="1" si="0"/>
        <v>34.1</v>
      </c>
      <c r="AA13">
        <f t="shared" ca="1" si="0"/>
        <v>36</v>
      </c>
      <c r="AB13">
        <f t="shared" ca="1" si="0"/>
        <v>118.8</v>
      </c>
      <c r="AC13">
        <f t="shared" ca="1" si="0"/>
        <v>273.09999999999997</v>
      </c>
      <c r="AD13">
        <f t="shared" ca="1" si="0"/>
        <v>589.6</v>
      </c>
      <c r="AE13">
        <f t="shared" ca="1" si="0"/>
        <v>824.5</v>
      </c>
      <c r="AG13">
        <f t="shared" ca="1" si="1"/>
        <v>5031.4000000000005</v>
      </c>
      <c r="AI13">
        <v>2007</v>
      </c>
      <c r="AJ13">
        <f t="shared" ca="1" si="11"/>
        <v>820.10000000000014</v>
      </c>
      <c r="AK13">
        <f t="shared" ca="1" si="2"/>
        <v>850.60000000000014</v>
      </c>
      <c r="AL13">
        <f t="shared" ca="1" si="2"/>
        <v>627.0999999999998</v>
      </c>
      <c r="AM13">
        <f t="shared" ca="1" si="2"/>
        <v>368.30000000000013</v>
      </c>
      <c r="AN13">
        <f t="shared" ca="1" si="2"/>
        <v>134.69999999999999</v>
      </c>
      <c r="AO13">
        <f t="shared" ca="1" si="2"/>
        <v>37.699999999999996</v>
      </c>
      <c r="AP13">
        <f t="shared" ca="1" si="2"/>
        <v>12.199999999999998</v>
      </c>
      <c r="AQ13">
        <f t="shared" ca="1" si="2"/>
        <v>13.499999999999998</v>
      </c>
      <c r="AR13">
        <f t="shared" ca="1" si="2"/>
        <v>71.599999999999994</v>
      </c>
      <c r="AS13">
        <f t="shared" ca="1" si="2"/>
        <v>211.39999999999998</v>
      </c>
      <c r="AT13">
        <f t="shared" ca="1" si="2"/>
        <v>529.6</v>
      </c>
      <c r="AU13">
        <f t="shared" ca="1" si="2"/>
        <v>762.5</v>
      </c>
      <c r="AW13">
        <f t="shared" ca="1" si="3"/>
        <v>4439.2999999999993</v>
      </c>
      <c r="AY13">
        <v>2007</v>
      </c>
      <c r="AZ13">
        <f t="shared" ca="1" si="12"/>
        <v>634.09999999999991</v>
      </c>
      <c r="BA13">
        <f t="shared" ca="1" si="4"/>
        <v>682.6</v>
      </c>
      <c r="BB13">
        <f t="shared" ca="1" si="4"/>
        <v>441.10000000000008</v>
      </c>
      <c r="BC13">
        <f t="shared" ca="1" si="4"/>
        <v>204.19999999999993</v>
      </c>
      <c r="BD13">
        <f t="shared" ca="1" si="4"/>
        <v>21.700000000000003</v>
      </c>
      <c r="BE13">
        <f t="shared" ca="1" si="4"/>
        <v>4.7</v>
      </c>
      <c r="BF13">
        <f t="shared" ca="1" si="4"/>
        <v>0</v>
      </c>
      <c r="BG13">
        <f t="shared" ca="1" si="4"/>
        <v>0</v>
      </c>
      <c r="BH13">
        <f t="shared" ca="1" si="4"/>
        <v>3.6999999999999993</v>
      </c>
      <c r="BI13">
        <f t="shared" ca="1" si="4"/>
        <v>73.5</v>
      </c>
      <c r="BJ13">
        <f t="shared" ca="1" si="4"/>
        <v>349.6</v>
      </c>
      <c r="BK13">
        <f t="shared" ca="1" si="4"/>
        <v>576.5</v>
      </c>
      <c r="BM13">
        <f t="shared" ca="1" si="5"/>
        <v>2991.7000000000003</v>
      </c>
      <c r="BO13">
        <v>2007</v>
      </c>
      <c r="BP13">
        <f t="shared" ca="1" si="13"/>
        <v>696.1</v>
      </c>
      <c r="BQ13">
        <f t="shared" ca="1" si="6"/>
        <v>738.6</v>
      </c>
      <c r="BR13">
        <f t="shared" ca="1" si="6"/>
        <v>503.10000000000008</v>
      </c>
      <c r="BS13">
        <f t="shared" ca="1" si="6"/>
        <v>254.39999999999992</v>
      </c>
      <c r="BT13">
        <f t="shared" ca="1" si="6"/>
        <v>52</v>
      </c>
      <c r="BU13">
        <f t="shared" ca="1" si="6"/>
        <v>8.8999999999999986</v>
      </c>
      <c r="BV13">
        <f t="shared" ca="1" si="6"/>
        <v>0.69999999999999929</v>
      </c>
      <c r="BW13">
        <f t="shared" ca="1" si="6"/>
        <v>0.19999999999999929</v>
      </c>
      <c r="BX13">
        <f t="shared" ca="1" si="6"/>
        <v>15.199999999999998</v>
      </c>
      <c r="BY13">
        <f t="shared" ca="1" si="6"/>
        <v>112.7</v>
      </c>
      <c r="BZ13">
        <f t="shared" ca="1" si="6"/>
        <v>409.6</v>
      </c>
      <c r="CA13">
        <f t="shared" ca="1" si="6"/>
        <v>638.49999999999989</v>
      </c>
      <c r="CC13">
        <f t="shared" ca="1" si="7"/>
        <v>3429.9999999999995</v>
      </c>
      <c r="CE13">
        <v>2007</v>
      </c>
      <c r="CF13">
        <f t="shared" ca="1" si="14"/>
        <v>758.1</v>
      </c>
      <c r="CG13">
        <f t="shared" ca="1" si="14"/>
        <v>794.60000000000014</v>
      </c>
      <c r="CH13">
        <f t="shared" ca="1" si="14"/>
        <v>565.0999999999998</v>
      </c>
      <c r="CI13">
        <f t="shared" ca="1" si="14"/>
        <v>309.4000000000002</v>
      </c>
      <c r="CJ13">
        <f t="shared" ca="1" si="14"/>
        <v>88.7</v>
      </c>
      <c r="CK13">
        <f t="shared" ca="1" si="14"/>
        <v>20</v>
      </c>
      <c r="CL13">
        <f t="shared" ca="1" si="14"/>
        <v>3.1999999999999993</v>
      </c>
      <c r="CM13">
        <f t="shared" ca="1" si="14"/>
        <v>4.5999999999999979</v>
      </c>
      <c r="CN13">
        <f t="shared" ca="1" si="14"/>
        <v>36.4</v>
      </c>
      <c r="CO13">
        <f t="shared" ca="1" si="14"/>
        <v>157.69999999999999</v>
      </c>
      <c r="CP13">
        <f t="shared" ca="1" si="14"/>
        <v>469.59999999999997</v>
      </c>
      <c r="CQ13">
        <f t="shared" ca="1" si="14"/>
        <v>700.49999999999989</v>
      </c>
      <c r="CS13">
        <f t="shared" ca="1" si="9"/>
        <v>3907.8999999999996</v>
      </c>
    </row>
    <row r="14" spans="1:97" x14ac:dyDescent="0.2">
      <c r="A14">
        <v>2000</v>
      </c>
      <c r="B14">
        <v>1</v>
      </c>
      <c r="C14">
        <v>988.79999999999984</v>
      </c>
      <c r="D14">
        <v>0</v>
      </c>
      <c r="E14">
        <v>28</v>
      </c>
      <c r="F14">
        <v>431.4</v>
      </c>
      <c r="G14">
        <v>926.8</v>
      </c>
      <c r="H14">
        <v>0</v>
      </c>
      <c r="I14">
        <v>740.80000000000007</v>
      </c>
      <c r="J14">
        <v>0</v>
      </c>
      <c r="K14">
        <v>802.8</v>
      </c>
      <c r="L14">
        <v>0</v>
      </c>
      <c r="M14">
        <v>864.8</v>
      </c>
      <c r="N14">
        <v>0</v>
      </c>
      <c r="O14">
        <v>0</v>
      </c>
      <c r="P14" s="21">
        <v>-13.896774193548385</v>
      </c>
      <c r="S14">
        <v>2008</v>
      </c>
      <c r="T14">
        <f t="shared" ca="1" si="10"/>
        <v>829.69999999999993</v>
      </c>
      <c r="U14">
        <f t="shared" ca="1" si="0"/>
        <v>861.49999999999977</v>
      </c>
      <c r="V14">
        <f t="shared" ca="1" si="0"/>
        <v>777.8</v>
      </c>
      <c r="W14">
        <f t="shared" ca="1" si="0"/>
        <v>367.89999999999992</v>
      </c>
      <c r="X14">
        <f t="shared" ca="1" si="0"/>
        <v>268.8</v>
      </c>
      <c r="Y14">
        <f t="shared" ca="1" si="0"/>
        <v>49.4</v>
      </c>
      <c r="Z14">
        <f t="shared" ca="1" si="0"/>
        <v>16.5</v>
      </c>
      <c r="AA14">
        <f t="shared" ca="1" si="0"/>
        <v>28.099999999999998</v>
      </c>
      <c r="AB14">
        <f t="shared" ca="1" si="0"/>
        <v>153.4</v>
      </c>
      <c r="AC14">
        <f t="shared" ca="1" si="0"/>
        <v>380.20000000000005</v>
      </c>
      <c r="AD14">
        <f t="shared" ca="1" si="0"/>
        <v>573.19999999999993</v>
      </c>
      <c r="AE14">
        <f t="shared" ca="1" si="0"/>
        <v>891.80000000000018</v>
      </c>
      <c r="AG14">
        <f t="shared" ca="1" si="1"/>
        <v>5198.3</v>
      </c>
      <c r="AI14">
        <v>2008</v>
      </c>
      <c r="AJ14">
        <f t="shared" ca="1" si="11"/>
        <v>767.7</v>
      </c>
      <c r="AK14">
        <f t="shared" ca="1" si="2"/>
        <v>803.49999999999977</v>
      </c>
      <c r="AL14">
        <f t="shared" ca="1" si="2"/>
        <v>715.79999999999984</v>
      </c>
      <c r="AM14">
        <f t="shared" ca="1" si="2"/>
        <v>308.70000000000005</v>
      </c>
      <c r="AN14">
        <f t="shared" ca="1" si="2"/>
        <v>206.80000000000007</v>
      </c>
      <c r="AO14">
        <f t="shared" ca="1" si="2"/>
        <v>20.700000000000003</v>
      </c>
      <c r="AP14">
        <f t="shared" ca="1" si="2"/>
        <v>2</v>
      </c>
      <c r="AQ14">
        <f t="shared" ca="1" si="2"/>
        <v>7.0999999999999979</v>
      </c>
      <c r="AR14">
        <f t="shared" ca="1" si="2"/>
        <v>101.6</v>
      </c>
      <c r="AS14">
        <f t="shared" ca="1" si="2"/>
        <v>320.20000000000005</v>
      </c>
      <c r="AT14">
        <f t="shared" ca="1" si="2"/>
        <v>513.19999999999993</v>
      </c>
      <c r="AU14">
        <f t="shared" ca="1" si="2"/>
        <v>829.80000000000018</v>
      </c>
      <c r="AW14">
        <f t="shared" ca="1" si="3"/>
        <v>4597.0999999999995</v>
      </c>
      <c r="AY14">
        <v>2008</v>
      </c>
      <c r="AZ14">
        <f t="shared" ca="1" si="12"/>
        <v>581.70000000000005</v>
      </c>
      <c r="BA14">
        <f t="shared" ca="1" si="4"/>
        <v>629.49999999999989</v>
      </c>
      <c r="BB14">
        <f t="shared" ca="1" si="4"/>
        <v>529.79999999999995</v>
      </c>
      <c r="BC14">
        <f t="shared" ca="1" si="4"/>
        <v>158.80000000000004</v>
      </c>
      <c r="BD14">
        <f t="shared" ca="1" si="4"/>
        <v>45.7</v>
      </c>
      <c r="BE14">
        <f t="shared" ca="1" si="4"/>
        <v>0</v>
      </c>
      <c r="BF14">
        <f t="shared" ca="1" si="4"/>
        <v>0</v>
      </c>
      <c r="BG14">
        <f t="shared" ca="1" si="4"/>
        <v>0</v>
      </c>
      <c r="BH14">
        <f t="shared" ca="1" si="4"/>
        <v>11.299999999999999</v>
      </c>
      <c r="BI14">
        <f t="shared" ca="1" si="4"/>
        <v>149.9</v>
      </c>
      <c r="BJ14">
        <f t="shared" ca="1" si="4"/>
        <v>339.9</v>
      </c>
      <c r="BK14">
        <f t="shared" ca="1" si="4"/>
        <v>643.80000000000007</v>
      </c>
      <c r="BM14">
        <f t="shared" ca="1" si="5"/>
        <v>3090.4</v>
      </c>
      <c r="BO14">
        <v>2008</v>
      </c>
      <c r="BP14">
        <f t="shared" ca="1" si="13"/>
        <v>643.70000000000005</v>
      </c>
      <c r="BQ14">
        <f t="shared" ca="1" si="6"/>
        <v>687.49999999999989</v>
      </c>
      <c r="BR14">
        <f t="shared" ca="1" si="6"/>
        <v>591.79999999999995</v>
      </c>
      <c r="BS14">
        <f t="shared" ca="1" si="6"/>
        <v>200.90000000000003</v>
      </c>
      <c r="BT14">
        <f t="shared" ca="1" si="6"/>
        <v>90</v>
      </c>
      <c r="BU14">
        <f t="shared" ca="1" si="6"/>
        <v>0.69999999999999929</v>
      </c>
      <c r="BV14">
        <f t="shared" ca="1" si="6"/>
        <v>0</v>
      </c>
      <c r="BW14">
        <f t="shared" ca="1" si="6"/>
        <v>0</v>
      </c>
      <c r="BX14">
        <f t="shared" ca="1" si="6"/>
        <v>27.4</v>
      </c>
      <c r="BY14">
        <f t="shared" ca="1" si="6"/>
        <v>203.69999999999996</v>
      </c>
      <c r="BZ14">
        <f t="shared" ca="1" si="6"/>
        <v>394.5</v>
      </c>
      <c r="CA14">
        <f t="shared" ca="1" si="6"/>
        <v>705.80000000000018</v>
      </c>
      <c r="CC14">
        <f t="shared" ca="1" si="7"/>
        <v>3545.9999999999995</v>
      </c>
      <c r="CE14">
        <v>2008</v>
      </c>
      <c r="CF14">
        <f t="shared" ca="1" si="14"/>
        <v>705.7</v>
      </c>
      <c r="CG14">
        <f t="shared" ca="1" si="14"/>
        <v>745.49999999999989</v>
      </c>
      <c r="CH14">
        <f t="shared" ca="1" si="14"/>
        <v>653.79999999999984</v>
      </c>
      <c r="CI14">
        <f t="shared" ca="1" si="14"/>
        <v>252.10000000000005</v>
      </c>
      <c r="CJ14">
        <f t="shared" ca="1" si="14"/>
        <v>145.69999999999999</v>
      </c>
      <c r="CK14">
        <f t="shared" ca="1" si="14"/>
        <v>6.1</v>
      </c>
      <c r="CL14">
        <f t="shared" ca="1" si="14"/>
        <v>0</v>
      </c>
      <c r="CM14">
        <f t="shared" ca="1" si="14"/>
        <v>0.39999999999999858</v>
      </c>
      <c r="CN14">
        <f t="shared" ca="1" si="14"/>
        <v>56.4</v>
      </c>
      <c r="CO14">
        <f t="shared" ca="1" si="14"/>
        <v>261.09999999999997</v>
      </c>
      <c r="CP14">
        <f t="shared" ca="1" si="14"/>
        <v>453.20000000000005</v>
      </c>
      <c r="CQ14">
        <f t="shared" ca="1" si="14"/>
        <v>767.8000000000003</v>
      </c>
      <c r="CS14">
        <f t="shared" ca="1" si="9"/>
        <v>4047.7999999999993</v>
      </c>
    </row>
    <row r="15" spans="1:97" x14ac:dyDescent="0.2">
      <c r="A15">
        <v>2000</v>
      </c>
      <c r="B15">
        <v>2</v>
      </c>
      <c r="C15">
        <v>752.19999999999993</v>
      </c>
      <c r="D15">
        <v>0</v>
      </c>
      <c r="E15">
        <v>22</v>
      </c>
      <c r="F15">
        <v>248.79999999999998</v>
      </c>
      <c r="G15">
        <v>694.19999999999993</v>
      </c>
      <c r="H15">
        <v>0</v>
      </c>
      <c r="I15">
        <v>520.19999999999993</v>
      </c>
      <c r="J15">
        <v>0</v>
      </c>
      <c r="K15">
        <v>578.19999999999993</v>
      </c>
      <c r="L15">
        <v>0</v>
      </c>
      <c r="M15">
        <v>636.19999999999982</v>
      </c>
      <c r="N15">
        <v>0</v>
      </c>
      <c r="O15">
        <v>0</v>
      </c>
      <c r="P15" s="21">
        <v>-7.9379310344827605</v>
      </c>
      <c r="S15">
        <v>2009</v>
      </c>
      <c r="T15">
        <f t="shared" ca="1" si="10"/>
        <v>1046.7</v>
      </c>
      <c r="U15">
        <f t="shared" ca="1" si="0"/>
        <v>790.3</v>
      </c>
      <c r="V15">
        <f t="shared" ca="1" si="0"/>
        <v>696.10000000000025</v>
      </c>
      <c r="W15">
        <f t="shared" ca="1" si="0"/>
        <v>434.2000000000001</v>
      </c>
      <c r="X15">
        <f t="shared" ca="1" si="0"/>
        <v>264.3</v>
      </c>
      <c r="Y15">
        <f t="shared" ca="1" si="0"/>
        <v>93.2</v>
      </c>
      <c r="Z15">
        <f t="shared" ca="1" si="0"/>
        <v>47.800000000000004</v>
      </c>
      <c r="AA15">
        <f t="shared" ca="1" si="0"/>
        <v>60.8</v>
      </c>
      <c r="AB15">
        <f t="shared" ca="1" si="0"/>
        <v>116.6</v>
      </c>
      <c r="AC15">
        <f t="shared" ca="1" si="0"/>
        <v>418.20000000000005</v>
      </c>
      <c r="AD15">
        <f t="shared" ca="1" si="0"/>
        <v>453.30000000000007</v>
      </c>
      <c r="AE15">
        <f t="shared" ca="1" si="0"/>
        <v>826.49999999999989</v>
      </c>
      <c r="AG15">
        <f t="shared" ca="1" si="1"/>
        <v>5248.0000000000009</v>
      </c>
      <c r="AI15">
        <v>2009</v>
      </c>
      <c r="AJ15">
        <f t="shared" ca="1" si="11"/>
        <v>984.69999999999993</v>
      </c>
      <c r="AK15">
        <f t="shared" ca="1" si="2"/>
        <v>734.3</v>
      </c>
      <c r="AL15">
        <f t="shared" ca="1" si="2"/>
        <v>634.10000000000025</v>
      </c>
      <c r="AM15">
        <f t="shared" ca="1" si="2"/>
        <v>374.2000000000001</v>
      </c>
      <c r="AN15">
        <f t="shared" ca="1" si="2"/>
        <v>204.3</v>
      </c>
      <c r="AO15">
        <f t="shared" ca="1" si="2"/>
        <v>60.400000000000006</v>
      </c>
      <c r="AP15">
        <f t="shared" ca="1" si="2"/>
        <v>14.6</v>
      </c>
      <c r="AQ15">
        <f t="shared" ca="1" si="2"/>
        <v>31.2</v>
      </c>
      <c r="AR15">
        <f t="shared" ca="1" si="2"/>
        <v>78.899999999999991</v>
      </c>
      <c r="AS15">
        <f t="shared" ca="1" si="2"/>
        <v>356.20000000000005</v>
      </c>
      <c r="AT15">
        <f t="shared" ca="1" si="2"/>
        <v>393.30000000000007</v>
      </c>
      <c r="AU15">
        <f t="shared" ca="1" si="2"/>
        <v>764.49999999999989</v>
      </c>
      <c r="AW15">
        <f t="shared" ca="1" si="3"/>
        <v>4630.7000000000007</v>
      </c>
      <c r="AY15">
        <v>2009</v>
      </c>
      <c r="AZ15">
        <f t="shared" ca="1" si="12"/>
        <v>798.69999999999993</v>
      </c>
      <c r="BA15">
        <f t="shared" ca="1" si="4"/>
        <v>566.30000000000007</v>
      </c>
      <c r="BB15">
        <f t="shared" ca="1" si="4"/>
        <v>448.1</v>
      </c>
      <c r="BC15">
        <f t="shared" ca="1" si="4"/>
        <v>198.20000000000005</v>
      </c>
      <c r="BD15">
        <f t="shared" ca="1" si="4"/>
        <v>51.300000000000004</v>
      </c>
      <c r="BE15">
        <f t="shared" ca="1" si="4"/>
        <v>5.7000000000000011</v>
      </c>
      <c r="BF15">
        <f t="shared" ca="1" si="4"/>
        <v>0</v>
      </c>
      <c r="BG15">
        <f t="shared" ca="1" si="4"/>
        <v>0</v>
      </c>
      <c r="BH15">
        <f t="shared" ca="1" si="4"/>
        <v>12.3</v>
      </c>
      <c r="BI15">
        <f t="shared" ca="1" si="4"/>
        <v>171.6</v>
      </c>
      <c r="BJ15">
        <f t="shared" ca="1" si="4"/>
        <v>213.29999999999998</v>
      </c>
      <c r="BK15">
        <f t="shared" ca="1" si="4"/>
        <v>578.49999999999989</v>
      </c>
      <c r="BM15">
        <f t="shared" ca="1" si="5"/>
        <v>3044</v>
      </c>
      <c r="BO15">
        <v>2009</v>
      </c>
      <c r="BP15">
        <f t="shared" ca="1" si="13"/>
        <v>860.69999999999993</v>
      </c>
      <c r="BQ15">
        <f t="shared" ca="1" si="6"/>
        <v>622.30000000000007</v>
      </c>
      <c r="BR15">
        <f t="shared" ca="1" si="6"/>
        <v>510.1</v>
      </c>
      <c r="BS15">
        <f t="shared" ca="1" si="6"/>
        <v>254.90000000000003</v>
      </c>
      <c r="BT15">
        <f t="shared" ca="1" si="6"/>
        <v>93.100000000000009</v>
      </c>
      <c r="BU15">
        <f t="shared" ca="1" si="6"/>
        <v>17.599999999999998</v>
      </c>
      <c r="BV15">
        <f t="shared" ca="1" si="6"/>
        <v>0</v>
      </c>
      <c r="BW15">
        <f t="shared" ca="1" si="6"/>
        <v>3.5</v>
      </c>
      <c r="BX15">
        <f t="shared" ca="1" si="6"/>
        <v>25</v>
      </c>
      <c r="BY15">
        <f t="shared" ca="1" si="6"/>
        <v>232.19999999999996</v>
      </c>
      <c r="BZ15">
        <f t="shared" ca="1" si="6"/>
        <v>273.30000000000007</v>
      </c>
      <c r="CA15">
        <f t="shared" ca="1" si="6"/>
        <v>640.49999999999989</v>
      </c>
      <c r="CC15">
        <f t="shared" ca="1" si="7"/>
        <v>3533.2</v>
      </c>
      <c r="CE15">
        <v>2009</v>
      </c>
      <c r="CF15">
        <f t="shared" ca="1" si="14"/>
        <v>922.69999999999993</v>
      </c>
      <c r="CG15">
        <f t="shared" ca="1" si="14"/>
        <v>678.3</v>
      </c>
      <c r="CH15">
        <f t="shared" ca="1" si="14"/>
        <v>572.10000000000014</v>
      </c>
      <c r="CI15">
        <f t="shared" ca="1" si="14"/>
        <v>314.2000000000001</v>
      </c>
      <c r="CJ15">
        <f t="shared" ca="1" si="14"/>
        <v>144.29999999999998</v>
      </c>
      <c r="CK15">
        <f t="shared" ca="1" si="14"/>
        <v>35</v>
      </c>
      <c r="CL15">
        <f t="shared" ca="1" si="14"/>
        <v>1.4000000000000004</v>
      </c>
      <c r="CM15">
        <f t="shared" ca="1" si="14"/>
        <v>12</v>
      </c>
      <c r="CN15">
        <f t="shared" ca="1" si="14"/>
        <v>48</v>
      </c>
      <c r="CO15">
        <f t="shared" ca="1" si="14"/>
        <v>294.2</v>
      </c>
      <c r="CP15">
        <f t="shared" ca="1" si="14"/>
        <v>333.30000000000007</v>
      </c>
      <c r="CQ15">
        <f t="shared" ca="1" si="14"/>
        <v>702.49999999999989</v>
      </c>
      <c r="CS15">
        <f t="shared" ca="1" si="9"/>
        <v>4058.0000000000009</v>
      </c>
    </row>
    <row r="16" spans="1:97" x14ac:dyDescent="0.2">
      <c r="A16">
        <v>2000</v>
      </c>
      <c r="B16">
        <v>3</v>
      </c>
      <c r="C16">
        <v>575.20000000000005</v>
      </c>
      <c r="D16">
        <v>0</v>
      </c>
      <c r="E16">
        <v>12</v>
      </c>
      <c r="F16">
        <v>82.3</v>
      </c>
      <c r="G16">
        <v>513.20000000000005</v>
      </c>
      <c r="H16">
        <v>0</v>
      </c>
      <c r="I16">
        <v>327.20000000000005</v>
      </c>
      <c r="J16">
        <v>0</v>
      </c>
      <c r="K16">
        <v>389.20000000000005</v>
      </c>
      <c r="L16">
        <v>0</v>
      </c>
      <c r="M16">
        <v>451.20000000000005</v>
      </c>
      <c r="N16">
        <v>0</v>
      </c>
      <c r="O16">
        <v>0</v>
      </c>
      <c r="P16" s="21">
        <v>-0.55483870967741933</v>
      </c>
      <c r="S16">
        <v>2010</v>
      </c>
      <c r="T16">
        <f t="shared" ca="1" si="10"/>
        <v>878.79999999999984</v>
      </c>
      <c r="U16">
        <f t="shared" ca="1" si="0"/>
        <v>750.69999999999993</v>
      </c>
      <c r="V16">
        <f t="shared" ca="1" si="0"/>
        <v>502.9</v>
      </c>
      <c r="W16">
        <f t="shared" ca="1" si="0"/>
        <v>324.19999999999993</v>
      </c>
      <c r="X16">
        <f t="shared" ca="1" si="0"/>
        <v>138.89999999999998</v>
      </c>
      <c r="Y16">
        <f t="shared" ca="1" si="0"/>
        <v>70.2</v>
      </c>
      <c r="Z16">
        <f t="shared" ca="1" si="0"/>
        <v>8.3000000000000007</v>
      </c>
      <c r="AA16">
        <f t="shared" ca="1" si="0"/>
        <v>26.6</v>
      </c>
      <c r="AB16">
        <f t="shared" ca="1" si="0"/>
        <v>180.6</v>
      </c>
      <c r="AC16">
        <f t="shared" ca="1" si="0"/>
        <v>362.20000000000005</v>
      </c>
      <c r="AD16">
        <f t="shared" ca="1" si="0"/>
        <v>521.90000000000009</v>
      </c>
      <c r="AE16">
        <f t="shared" ca="1" si="0"/>
        <v>804.9</v>
      </c>
      <c r="AG16">
        <f t="shared" ca="1" si="1"/>
        <v>4570.2</v>
      </c>
      <c r="AI16">
        <v>2010</v>
      </c>
      <c r="AJ16">
        <f t="shared" ca="1" si="11"/>
        <v>816.79999999999984</v>
      </c>
      <c r="AK16">
        <f t="shared" ca="1" si="2"/>
        <v>694.69999999999993</v>
      </c>
      <c r="AL16">
        <f t="shared" ca="1" si="2"/>
        <v>440.9</v>
      </c>
      <c r="AM16">
        <f t="shared" ca="1" si="2"/>
        <v>264.19999999999993</v>
      </c>
      <c r="AN16">
        <f t="shared" ca="1" si="2"/>
        <v>107.50000000000001</v>
      </c>
      <c r="AO16">
        <f t="shared" ca="1" si="2"/>
        <v>34.699999999999996</v>
      </c>
      <c r="AP16">
        <f t="shared" ca="1" si="2"/>
        <v>2.4000000000000004</v>
      </c>
      <c r="AQ16">
        <f t="shared" ca="1" si="2"/>
        <v>7.1000000000000014</v>
      </c>
      <c r="AR16">
        <f t="shared" ca="1" si="2"/>
        <v>128.29999999999998</v>
      </c>
      <c r="AS16">
        <f t="shared" ca="1" si="2"/>
        <v>300.20000000000005</v>
      </c>
      <c r="AT16">
        <f t="shared" ca="1" si="2"/>
        <v>461.9</v>
      </c>
      <c r="AU16">
        <f t="shared" ca="1" si="2"/>
        <v>742.90000000000009</v>
      </c>
      <c r="AW16">
        <f t="shared" ca="1" si="3"/>
        <v>4001.5999999999995</v>
      </c>
      <c r="AY16">
        <v>2010</v>
      </c>
      <c r="AZ16">
        <f t="shared" ca="1" si="12"/>
        <v>630.79999999999995</v>
      </c>
      <c r="BA16">
        <f t="shared" ca="1" si="4"/>
        <v>526.69999999999993</v>
      </c>
      <c r="BB16">
        <f t="shared" ca="1" si="4"/>
        <v>254.89999999999995</v>
      </c>
      <c r="BC16">
        <f t="shared" ca="1" si="4"/>
        <v>107.4</v>
      </c>
      <c r="BD16">
        <f t="shared" ca="1" si="4"/>
        <v>34.400000000000006</v>
      </c>
      <c r="BE16">
        <f t="shared" ca="1" si="4"/>
        <v>0</v>
      </c>
      <c r="BF16">
        <f t="shared" ca="1" si="4"/>
        <v>0</v>
      </c>
      <c r="BG16">
        <f t="shared" ca="1" si="4"/>
        <v>0</v>
      </c>
      <c r="BH16">
        <f t="shared" ca="1" si="4"/>
        <v>11.2</v>
      </c>
      <c r="BI16">
        <f t="shared" ca="1" si="4"/>
        <v>126.39999999999999</v>
      </c>
      <c r="BJ16">
        <f t="shared" ca="1" si="4"/>
        <v>281.89999999999998</v>
      </c>
      <c r="BK16">
        <f t="shared" ca="1" si="4"/>
        <v>556.9000000000002</v>
      </c>
      <c r="BM16">
        <f t="shared" ca="1" si="5"/>
        <v>2530.6000000000004</v>
      </c>
      <c r="BO16">
        <v>2010</v>
      </c>
      <c r="BP16">
        <f t="shared" ca="1" si="13"/>
        <v>692.8</v>
      </c>
      <c r="BQ16">
        <f t="shared" ca="1" si="6"/>
        <v>582.70000000000005</v>
      </c>
      <c r="BR16">
        <f t="shared" ca="1" si="6"/>
        <v>316.90000000000003</v>
      </c>
      <c r="BS16">
        <f t="shared" ca="1" si="6"/>
        <v>155.09999999999997</v>
      </c>
      <c r="BT16">
        <f t="shared" ca="1" si="6"/>
        <v>55.599999999999994</v>
      </c>
      <c r="BU16">
        <f t="shared" ca="1" si="6"/>
        <v>2.1999999999999993</v>
      </c>
      <c r="BV16">
        <f t="shared" ca="1" si="6"/>
        <v>0</v>
      </c>
      <c r="BW16">
        <f t="shared" ca="1" si="6"/>
        <v>0</v>
      </c>
      <c r="BX16">
        <f t="shared" ca="1" si="6"/>
        <v>39.700000000000003</v>
      </c>
      <c r="BY16">
        <f t="shared" ca="1" si="6"/>
        <v>180</v>
      </c>
      <c r="BZ16">
        <f t="shared" ca="1" si="6"/>
        <v>341.89999999999992</v>
      </c>
      <c r="CA16">
        <f t="shared" ca="1" si="6"/>
        <v>618.90000000000009</v>
      </c>
      <c r="CC16">
        <f t="shared" ca="1" si="7"/>
        <v>2985.8</v>
      </c>
      <c r="CE16">
        <v>2010</v>
      </c>
      <c r="CF16">
        <f t="shared" ca="1" si="14"/>
        <v>754.79999999999984</v>
      </c>
      <c r="CG16">
        <f t="shared" ca="1" si="14"/>
        <v>638.69999999999993</v>
      </c>
      <c r="CH16">
        <f t="shared" ca="1" si="14"/>
        <v>378.9</v>
      </c>
      <c r="CI16">
        <f t="shared" ca="1" si="14"/>
        <v>207.79999999999993</v>
      </c>
      <c r="CJ16">
        <f t="shared" ca="1" si="14"/>
        <v>80.500000000000014</v>
      </c>
      <c r="CK16">
        <f t="shared" ca="1" si="14"/>
        <v>15.099999999999998</v>
      </c>
      <c r="CL16">
        <f t="shared" ca="1" si="14"/>
        <v>0</v>
      </c>
      <c r="CM16">
        <f t="shared" ca="1" si="14"/>
        <v>0.5</v>
      </c>
      <c r="CN16">
        <f t="shared" ca="1" si="14"/>
        <v>79.499999999999986</v>
      </c>
      <c r="CO16">
        <f t="shared" ca="1" si="14"/>
        <v>238.40000000000003</v>
      </c>
      <c r="CP16">
        <f t="shared" ca="1" si="14"/>
        <v>401.9</v>
      </c>
      <c r="CQ16">
        <f t="shared" ca="1" si="14"/>
        <v>680.90000000000009</v>
      </c>
      <c r="CS16">
        <f t="shared" ca="1" si="9"/>
        <v>3477</v>
      </c>
    </row>
    <row r="17" spans="1:97" x14ac:dyDescent="0.2">
      <c r="A17">
        <v>2000</v>
      </c>
      <c r="B17">
        <v>4</v>
      </c>
      <c r="C17">
        <v>431.80000000000013</v>
      </c>
      <c r="D17">
        <v>0</v>
      </c>
      <c r="E17">
        <v>7</v>
      </c>
      <c r="F17">
        <v>14.999999999999996</v>
      </c>
      <c r="G17">
        <v>371.80000000000007</v>
      </c>
      <c r="H17">
        <v>0</v>
      </c>
      <c r="I17">
        <v>193.59999999999997</v>
      </c>
      <c r="J17">
        <v>1.8000000000000007</v>
      </c>
      <c r="K17">
        <v>251.79999999999998</v>
      </c>
      <c r="L17">
        <v>0</v>
      </c>
      <c r="M17">
        <v>311.8</v>
      </c>
      <c r="N17">
        <v>0</v>
      </c>
      <c r="O17">
        <v>0</v>
      </c>
      <c r="P17" s="21">
        <v>3.6066666666666669</v>
      </c>
      <c r="S17">
        <v>2011</v>
      </c>
      <c r="T17">
        <f t="shared" ca="1" si="10"/>
        <v>1005.0999999999999</v>
      </c>
      <c r="U17">
        <f t="shared" ca="1" si="0"/>
        <v>797.2</v>
      </c>
      <c r="V17">
        <f t="shared" ca="1" si="0"/>
        <v>752.70000000000016</v>
      </c>
      <c r="W17">
        <f t="shared" ca="1" si="0"/>
        <v>452.99999999999994</v>
      </c>
      <c r="X17">
        <f t="shared" ca="1" si="0"/>
        <v>187.89999999999998</v>
      </c>
      <c r="Y17">
        <f t="shared" ca="1" si="0"/>
        <v>61.5</v>
      </c>
      <c r="Z17">
        <f t="shared" ca="1" si="0"/>
        <v>2.4</v>
      </c>
      <c r="AA17">
        <f t="shared" ca="1" si="0"/>
        <v>16.2</v>
      </c>
      <c r="AB17">
        <f t="shared" ca="1" si="0"/>
        <v>128.89999999999998</v>
      </c>
      <c r="AC17">
        <f t="shared" ca="1" si="0"/>
        <v>304.29999999999995</v>
      </c>
      <c r="AD17">
        <f t="shared" ca="1" si="0"/>
        <v>481.4</v>
      </c>
      <c r="AE17">
        <f t="shared" ca="1" si="0"/>
        <v>752.9</v>
      </c>
      <c r="AG17">
        <f t="shared" ca="1" si="1"/>
        <v>4943.4999999999991</v>
      </c>
      <c r="AI17">
        <v>2011</v>
      </c>
      <c r="AJ17">
        <f t="shared" ca="1" si="11"/>
        <v>943.1</v>
      </c>
      <c r="AK17">
        <f t="shared" ca="1" si="2"/>
        <v>741.2</v>
      </c>
      <c r="AL17">
        <f t="shared" ca="1" si="2"/>
        <v>690.70000000000027</v>
      </c>
      <c r="AM17">
        <f t="shared" ca="1" si="2"/>
        <v>392.99999999999994</v>
      </c>
      <c r="AN17">
        <f t="shared" ca="1" si="2"/>
        <v>135.6</v>
      </c>
      <c r="AO17">
        <f t="shared" ca="1" si="2"/>
        <v>30.500000000000007</v>
      </c>
      <c r="AP17">
        <f t="shared" ca="1" si="2"/>
        <v>0.40000000000000036</v>
      </c>
      <c r="AQ17">
        <f t="shared" ca="1" si="2"/>
        <v>1.5999999999999996</v>
      </c>
      <c r="AR17">
        <f t="shared" ca="1" si="2"/>
        <v>88.500000000000014</v>
      </c>
      <c r="AS17">
        <f t="shared" ca="1" si="2"/>
        <v>249.60000000000002</v>
      </c>
      <c r="AT17">
        <f t="shared" ca="1" si="2"/>
        <v>421.4</v>
      </c>
      <c r="AU17">
        <f t="shared" ca="1" si="2"/>
        <v>690.9</v>
      </c>
      <c r="AW17">
        <f t="shared" ca="1" si="3"/>
        <v>4386.5</v>
      </c>
      <c r="AY17">
        <v>2011</v>
      </c>
      <c r="AZ17">
        <f t="shared" ca="1" si="12"/>
        <v>757.1</v>
      </c>
      <c r="BA17">
        <f t="shared" ca="1" si="4"/>
        <v>573.20000000000005</v>
      </c>
      <c r="BB17">
        <f t="shared" ca="1" si="4"/>
        <v>504.70000000000005</v>
      </c>
      <c r="BC17">
        <f t="shared" ca="1" si="4"/>
        <v>213.00000000000006</v>
      </c>
      <c r="BD17">
        <f t="shared" ca="1" si="4"/>
        <v>28.1</v>
      </c>
      <c r="BE17">
        <f t="shared" ca="1" si="4"/>
        <v>9.9999999999999645E-2</v>
      </c>
      <c r="BF17">
        <f t="shared" ca="1" si="4"/>
        <v>0</v>
      </c>
      <c r="BG17">
        <f t="shared" ca="1" si="4"/>
        <v>0</v>
      </c>
      <c r="BH17">
        <f t="shared" ca="1" si="4"/>
        <v>17</v>
      </c>
      <c r="BI17">
        <f t="shared" ca="1" si="4"/>
        <v>110.00000000000001</v>
      </c>
      <c r="BJ17">
        <f t="shared" ca="1" si="4"/>
        <v>241.39999999999995</v>
      </c>
      <c r="BK17">
        <f t="shared" ca="1" si="4"/>
        <v>504.90000000000003</v>
      </c>
      <c r="BM17">
        <f t="shared" ca="1" si="5"/>
        <v>2949.5000000000005</v>
      </c>
      <c r="BO17">
        <v>2011</v>
      </c>
      <c r="BP17">
        <f t="shared" ca="1" si="13"/>
        <v>819.1</v>
      </c>
      <c r="BQ17">
        <f t="shared" ca="1" si="6"/>
        <v>629.20000000000005</v>
      </c>
      <c r="BR17">
        <f t="shared" ca="1" si="6"/>
        <v>566.70000000000027</v>
      </c>
      <c r="BS17">
        <f t="shared" ca="1" si="6"/>
        <v>273.00000000000006</v>
      </c>
      <c r="BT17">
        <f t="shared" ca="1" si="6"/>
        <v>57.399999999999991</v>
      </c>
      <c r="BU17">
        <f t="shared" ca="1" si="6"/>
        <v>3.3000000000000007</v>
      </c>
      <c r="BV17">
        <f t="shared" ca="1" si="6"/>
        <v>0</v>
      </c>
      <c r="BW17">
        <f t="shared" ca="1" si="6"/>
        <v>0</v>
      </c>
      <c r="BX17">
        <f t="shared" ca="1" si="6"/>
        <v>31.000000000000004</v>
      </c>
      <c r="BY17">
        <f t="shared" ca="1" si="6"/>
        <v>150</v>
      </c>
      <c r="BZ17">
        <f t="shared" ca="1" si="6"/>
        <v>301.39999999999992</v>
      </c>
      <c r="CA17">
        <f t="shared" ca="1" si="6"/>
        <v>566.9</v>
      </c>
      <c r="CC17">
        <f t="shared" ca="1" si="7"/>
        <v>3398.0000000000009</v>
      </c>
      <c r="CE17">
        <v>2011</v>
      </c>
      <c r="CF17">
        <f t="shared" ca="1" si="14"/>
        <v>881.1</v>
      </c>
      <c r="CG17">
        <f t="shared" ca="1" si="14"/>
        <v>685.2</v>
      </c>
      <c r="CH17">
        <f t="shared" ca="1" si="14"/>
        <v>628.70000000000027</v>
      </c>
      <c r="CI17">
        <f t="shared" ca="1" si="14"/>
        <v>333</v>
      </c>
      <c r="CJ17">
        <f t="shared" ca="1" si="14"/>
        <v>93.199999999999989</v>
      </c>
      <c r="CK17">
        <f t="shared" ca="1" si="14"/>
        <v>13.8</v>
      </c>
      <c r="CL17">
        <f t="shared" ca="1" si="14"/>
        <v>0</v>
      </c>
      <c r="CM17">
        <f t="shared" ca="1" si="14"/>
        <v>0</v>
      </c>
      <c r="CN17">
        <f t="shared" ca="1" si="14"/>
        <v>54.000000000000007</v>
      </c>
      <c r="CO17">
        <f t="shared" ca="1" si="14"/>
        <v>198.50000000000003</v>
      </c>
      <c r="CP17">
        <f t="shared" ca="1" si="14"/>
        <v>361.4</v>
      </c>
      <c r="CQ17">
        <f t="shared" ca="1" si="14"/>
        <v>628.90000000000009</v>
      </c>
      <c r="CS17">
        <f t="shared" ca="1" si="9"/>
        <v>3877.8000000000006</v>
      </c>
    </row>
    <row r="18" spans="1:97" x14ac:dyDescent="0.2">
      <c r="A18">
        <v>2000</v>
      </c>
      <c r="B18">
        <v>5</v>
      </c>
      <c r="C18">
        <v>205.39999999999995</v>
      </c>
      <c r="D18">
        <v>3.6999999999999997</v>
      </c>
      <c r="E18">
        <v>0</v>
      </c>
      <c r="F18">
        <v>0</v>
      </c>
      <c r="G18">
        <v>149.49999999999997</v>
      </c>
      <c r="H18">
        <v>9.7999999999999972</v>
      </c>
      <c r="I18">
        <v>24.8</v>
      </c>
      <c r="J18">
        <v>71.099999999999994</v>
      </c>
      <c r="K18">
        <v>55.2</v>
      </c>
      <c r="L18">
        <v>39.499999999999993</v>
      </c>
      <c r="M18">
        <v>96.699999999999989</v>
      </c>
      <c r="N18">
        <v>19</v>
      </c>
      <c r="O18">
        <v>0.30000000000000071</v>
      </c>
      <c r="P18" s="21">
        <v>11.493548387096775</v>
      </c>
      <c r="S18">
        <v>2012</v>
      </c>
      <c r="T18">
        <f t="shared" ca="1" si="10"/>
        <v>861.49999999999989</v>
      </c>
      <c r="U18">
        <f t="shared" ca="1" si="0"/>
        <v>720.2</v>
      </c>
      <c r="V18">
        <f t="shared" ca="1" si="0"/>
        <v>527.00000000000011</v>
      </c>
      <c r="W18">
        <f t="shared" ca="1" si="0"/>
        <v>420.60000000000008</v>
      </c>
      <c r="X18">
        <f t="shared" ca="1" si="0"/>
        <v>145.5</v>
      </c>
      <c r="Y18">
        <f t="shared" ca="1" si="0"/>
        <v>43.699999999999996</v>
      </c>
      <c r="Z18">
        <f t="shared" ca="1" si="0"/>
        <v>0.4</v>
      </c>
      <c r="AA18">
        <f t="shared" ca="1" si="0"/>
        <v>30.099999999999998</v>
      </c>
      <c r="AB18">
        <f t="shared" ca="1" si="0"/>
        <v>165.3</v>
      </c>
      <c r="AC18">
        <f t="shared" ca="1" si="0"/>
        <v>351.9</v>
      </c>
      <c r="AD18">
        <f t="shared" ca="1" si="0"/>
        <v>571.4000000000002</v>
      </c>
      <c r="AE18">
        <f t="shared" ca="1" si="0"/>
        <v>775.79999999999984</v>
      </c>
      <c r="AG18">
        <f t="shared" ca="1" si="1"/>
        <v>4613.3999999999996</v>
      </c>
      <c r="AI18">
        <v>2012</v>
      </c>
      <c r="AJ18">
        <f t="shared" ca="1" si="11"/>
        <v>799.5</v>
      </c>
      <c r="AK18">
        <f t="shared" ca="1" si="2"/>
        <v>662.20000000000016</v>
      </c>
      <c r="AL18">
        <f t="shared" ca="1" si="2"/>
        <v>466.90000000000009</v>
      </c>
      <c r="AM18">
        <f t="shared" ca="1" si="2"/>
        <v>360.6</v>
      </c>
      <c r="AN18">
        <f t="shared" ca="1" si="2"/>
        <v>97.199999999999989</v>
      </c>
      <c r="AO18">
        <f t="shared" ca="1" si="2"/>
        <v>24.000000000000004</v>
      </c>
      <c r="AP18">
        <f t="shared" ca="1" si="2"/>
        <v>0</v>
      </c>
      <c r="AQ18">
        <f t="shared" ca="1" si="2"/>
        <v>11.700000000000001</v>
      </c>
      <c r="AR18">
        <f t="shared" ca="1" si="2"/>
        <v>121.6</v>
      </c>
      <c r="AS18">
        <f t="shared" ca="1" si="2"/>
        <v>289.90000000000003</v>
      </c>
      <c r="AT18">
        <f t="shared" ca="1" si="2"/>
        <v>511.40000000000015</v>
      </c>
      <c r="AU18">
        <f t="shared" ca="1" si="2"/>
        <v>713.8</v>
      </c>
      <c r="AW18">
        <f t="shared" ca="1" si="3"/>
        <v>4058.8</v>
      </c>
      <c r="AY18">
        <v>2012</v>
      </c>
      <c r="AZ18">
        <f t="shared" ca="1" si="12"/>
        <v>613.5</v>
      </c>
      <c r="BA18">
        <f t="shared" ca="1" si="4"/>
        <v>488.2000000000001</v>
      </c>
      <c r="BB18">
        <f t="shared" ca="1" si="4"/>
        <v>299.90000000000003</v>
      </c>
      <c r="BC18">
        <f t="shared" ca="1" si="4"/>
        <v>181.99999999999997</v>
      </c>
      <c r="BD18">
        <f t="shared" ca="1" si="4"/>
        <v>10.1</v>
      </c>
      <c r="BE18">
        <f t="shared" ca="1" si="4"/>
        <v>0</v>
      </c>
      <c r="BF18">
        <f t="shared" ca="1" si="4"/>
        <v>0</v>
      </c>
      <c r="BG18">
        <f t="shared" ca="1" si="4"/>
        <v>0</v>
      </c>
      <c r="BH18">
        <f t="shared" ca="1" si="4"/>
        <v>19.400000000000002</v>
      </c>
      <c r="BI18">
        <f t="shared" ca="1" si="4"/>
        <v>126.00000000000001</v>
      </c>
      <c r="BJ18">
        <f t="shared" ca="1" si="4"/>
        <v>331.40000000000003</v>
      </c>
      <c r="BK18">
        <f t="shared" ca="1" si="4"/>
        <v>527.80000000000007</v>
      </c>
      <c r="BM18">
        <f t="shared" ca="1" si="5"/>
        <v>2598.3000000000002</v>
      </c>
      <c r="BO18">
        <v>2012</v>
      </c>
      <c r="BP18">
        <f t="shared" ca="1" si="13"/>
        <v>675.50000000000011</v>
      </c>
      <c r="BQ18">
        <f t="shared" ca="1" si="6"/>
        <v>546.20000000000005</v>
      </c>
      <c r="BR18">
        <f t="shared" ca="1" si="6"/>
        <v>352.00000000000006</v>
      </c>
      <c r="BS18">
        <f t="shared" ca="1" si="6"/>
        <v>240.6</v>
      </c>
      <c r="BT18">
        <f t="shared" ca="1" si="6"/>
        <v>28.9</v>
      </c>
      <c r="BU18">
        <f t="shared" ca="1" si="6"/>
        <v>3</v>
      </c>
      <c r="BV18">
        <f t="shared" ca="1" si="6"/>
        <v>0</v>
      </c>
      <c r="BW18">
        <f t="shared" ca="1" si="6"/>
        <v>0</v>
      </c>
      <c r="BX18">
        <f t="shared" ca="1" si="6"/>
        <v>46.7</v>
      </c>
      <c r="BY18">
        <f t="shared" ca="1" si="6"/>
        <v>175.00000000000003</v>
      </c>
      <c r="BZ18">
        <f t="shared" ca="1" si="6"/>
        <v>391.40000000000003</v>
      </c>
      <c r="CA18">
        <f t="shared" ca="1" si="6"/>
        <v>589.79999999999995</v>
      </c>
      <c r="CC18">
        <f t="shared" ca="1" si="7"/>
        <v>3049.1000000000004</v>
      </c>
      <c r="CE18">
        <v>2012</v>
      </c>
      <c r="CF18">
        <f t="shared" ca="1" si="14"/>
        <v>737.5</v>
      </c>
      <c r="CG18">
        <f t="shared" ca="1" si="14"/>
        <v>604.20000000000016</v>
      </c>
      <c r="CH18">
        <f t="shared" ca="1" si="14"/>
        <v>408.10000000000008</v>
      </c>
      <c r="CI18">
        <f t="shared" ca="1" si="14"/>
        <v>300.60000000000002</v>
      </c>
      <c r="CJ18">
        <f t="shared" ca="1" si="14"/>
        <v>58.899999999999991</v>
      </c>
      <c r="CK18">
        <f t="shared" ca="1" si="14"/>
        <v>11.200000000000001</v>
      </c>
      <c r="CL18">
        <f t="shared" ca="1" si="14"/>
        <v>0</v>
      </c>
      <c r="CM18">
        <f t="shared" ca="1" si="14"/>
        <v>2.3000000000000007</v>
      </c>
      <c r="CN18">
        <f t="shared" ca="1" si="14"/>
        <v>82.799999999999983</v>
      </c>
      <c r="CO18">
        <f t="shared" ca="1" si="14"/>
        <v>228.80000000000004</v>
      </c>
      <c r="CP18">
        <f t="shared" ca="1" si="14"/>
        <v>451.40000000000009</v>
      </c>
      <c r="CQ18">
        <f t="shared" ca="1" si="14"/>
        <v>651.79999999999995</v>
      </c>
      <c r="CS18">
        <f t="shared" ca="1" si="9"/>
        <v>3537.6000000000013</v>
      </c>
    </row>
    <row r="19" spans="1:97" x14ac:dyDescent="0.2">
      <c r="A19">
        <v>2000</v>
      </c>
      <c r="B19">
        <v>6</v>
      </c>
      <c r="C19">
        <v>102.70000000000002</v>
      </c>
      <c r="D19">
        <v>9.1999999999999993</v>
      </c>
      <c r="E19">
        <v>0</v>
      </c>
      <c r="F19">
        <v>0</v>
      </c>
      <c r="G19">
        <v>57.2</v>
      </c>
      <c r="H19">
        <v>23.7</v>
      </c>
      <c r="I19">
        <v>1.7000000000000011</v>
      </c>
      <c r="J19">
        <v>148.19999999999999</v>
      </c>
      <c r="K19">
        <v>8.8000000000000007</v>
      </c>
      <c r="L19">
        <v>95.3</v>
      </c>
      <c r="M19">
        <v>26.5</v>
      </c>
      <c r="N19">
        <v>53</v>
      </c>
      <c r="O19">
        <v>2.3000000000000007</v>
      </c>
      <c r="P19" s="21">
        <v>14.883333333333335</v>
      </c>
      <c r="S19">
        <v>2013</v>
      </c>
      <c r="T19">
        <f t="shared" ca="1" si="10"/>
        <v>914.40000000000009</v>
      </c>
      <c r="U19">
        <f t="shared" ca="1" si="0"/>
        <v>811.19999999999993</v>
      </c>
      <c r="V19">
        <f t="shared" ca="1" si="0"/>
        <v>687.59999999999991</v>
      </c>
      <c r="W19">
        <f t="shared" ca="1" si="0"/>
        <v>512.1</v>
      </c>
      <c r="X19">
        <f t="shared" ca="1" si="0"/>
        <v>193.89999999999998</v>
      </c>
      <c r="Y19">
        <f t="shared" ca="1" si="0"/>
        <v>83.1</v>
      </c>
      <c r="Z19">
        <f t="shared" ca="1" si="0"/>
        <v>30</v>
      </c>
      <c r="AA19">
        <f t="shared" ca="1" si="0"/>
        <v>49.4</v>
      </c>
      <c r="AB19">
        <f t="shared" ca="1" si="0"/>
        <v>160.10000000000005</v>
      </c>
      <c r="AC19">
        <f t="shared" ca="1" si="0"/>
        <v>327.09999999999997</v>
      </c>
      <c r="AD19">
        <f t="shared" ca="1" si="0"/>
        <v>623.80000000000007</v>
      </c>
      <c r="AE19">
        <f t="shared" ca="1" si="0"/>
        <v>985.00000000000011</v>
      </c>
      <c r="AG19">
        <f t="shared" ca="1" si="1"/>
        <v>5377.7</v>
      </c>
      <c r="AI19">
        <v>2013</v>
      </c>
      <c r="AJ19">
        <f t="shared" ca="1" si="11"/>
        <v>852.4000000000002</v>
      </c>
      <c r="AK19">
        <f t="shared" ca="1" si="2"/>
        <v>755.19999999999993</v>
      </c>
      <c r="AL19">
        <f t="shared" ca="1" si="2"/>
        <v>625.59999999999991</v>
      </c>
      <c r="AM19">
        <f t="shared" ca="1" si="2"/>
        <v>442.1</v>
      </c>
      <c r="AN19">
        <f t="shared" ca="1" si="2"/>
        <v>145.1</v>
      </c>
      <c r="AO19">
        <f t="shared" ca="1" si="2"/>
        <v>47.900000000000006</v>
      </c>
      <c r="AP19">
        <f t="shared" ca="1" si="2"/>
        <v>8.3000000000000007</v>
      </c>
      <c r="AQ19">
        <f t="shared" ca="1" si="2"/>
        <v>17.199999999999996</v>
      </c>
      <c r="AR19">
        <f t="shared" ca="1" si="2"/>
        <v>111</v>
      </c>
      <c r="AS19">
        <f t="shared" ca="1" si="2"/>
        <v>265.09999999999997</v>
      </c>
      <c r="AT19">
        <f t="shared" ca="1" si="2"/>
        <v>563.79999999999995</v>
      </c>
      <c r="AU19">
        <f t="shared" ca="1" si="2"/>
        <v>923</v>
      </c>
      <c r="AW19">
        <f t="shared" ca="1" si="3"/>
        <v>4756.7</v>
      </c>
      <c r="AY19">
        <v>2013</v>
      </c>
      <c r="AZ19">
        <f t="shared" ca="1" si="12"/>
        <v>666.40000000000009</v>
      </c>
      <c r="BA19">
        <f t="shared" ca="1" si="4"/>
        <v>587.19999999999993</v>
      </c>
      <c r="BB19">
        <f t="shared" ca="1" si="4"/>
        <v>439.59999999999991</v>
      </c>
      <c r="BC19">
        <f t="shared" ca="1" si="4"/>
        <v>270.10000000000008</v>
      </c>
      <c r="BD19">
        <f t="shared" ca="1" si="4"/>
        <v>46.7</v>
      </c>
      <c r="BE19">
        <f t="shared" ca="1" si="4"/>
        <v>1.1999999999999993</v>
      </c>
      <c r="BF19">
        <f t="shared" ca="1" si="4"/>
        <v>0</v>
      </c>
      <c r="BG19">
        <f t="shared" ca="1" si="4"/>
        <v>0</v>
      </c>
      <c r="BH19">
        <f t="shared" ca="1" si="4"/>
        <v>19.200000000000003</v>
      </c>
      <c r="BI19">
        <f t="shared" ca="1" si="4"/>
        <v>113.10000000000001</v>
      </c>
      <c r="BJ19">
        <f t="shared" ca="1" si="4"/>
        <v>384.2</v>
      </c>
      <c r="BK19">
        <f t="shared" ca="1" si="4"/>
        <v>737</v>
      </c>
      <c r="BM19">
        <f t="shared" ca="1" si="5"/>
        <v>3264.7</v>
      </c>
      <c r="BO19">
        <v>2013</v>
      </c>
      <c r="BP19">
        <f t="shared" ca="1" si="13"/>
        <v>728.40000000000009</v>
      </c>
      <c r="BQ19">
        <f t="shared" ca="1" si="6"/>
        <v>643.19999999999993</v>
      </c>
      <c r="BR19">
        <f t="shared" ca="1" si="6"/>
        <v>501.59999999999991</v>
      </c>
      <c r="BS19">
        <f t="shared" ca="1" si="6"/>
        <v>326.10000000000002</v>
      </c>
      <c r="BT19">
        <f t="shared" ca="1" si="6"/>
        <v>73.500000000000014</v>
      </c>
      <c r="BU19">
        <f t="shared" ca="1" si="6"/>
        <v>7.3999999999999986</v>
      </c>
      <c r="BV19">
        <f t="shared" ca="1" si="6"/>
        <v>0</v>
      </c>
      <c r="BW19">
        <f t="shared" ca="1" si="6"/>
        <v>1.6999999999999993</v>
      </c>
      <c r="BX19">
        <f t="shared" ca="1" si="6"/>
        <v>38.199999999999996</v>
      </c>
      <c r="BY19">
        <f t="shared" ca="1" si="6"/>
        <v>154.1</v>
      </c>
      <c r="BZ19">
        <f t="shared" ca="1" si="6"/>
        <v>443.79999999999995</v>
      </c>
      <c r="CA19">
        <f t="shared" ca="1" si="6"/>
        <v>799</v>
      </c>
      <c r="CC19">
        <f t="shared" ca="1" si="7"/>
        <v>3716.9999999999991</v>
      </c>
      <c r="CE19">
        <v>2013</v>
      </c>
      <c r="CF19">
        <f t="shared" ca="1" si="14"/>
        <v>790.40000000000009</v>
      </c>
      <c r="CG19">
        <f t="shared" ca="1" si="14"/>
        <v>699.19999999999993</v>
      </c>
      <c r="CH19">
        <f t="shared" ca="1" si="14"/>
        <v>563.59999999999991</v>
      </c>
      <c r="CI19">
        <f t="shared" ca="1" si="14"/>
        <v>382.50000000000006</v>
      </c>
      <c r="CJ19">
        <f t="shared" ca="1" si="14"/>
        <v>106.69999999999999</v>
      </c>
      <c r="CK19">
        <f t="shared" ca="1" si="14"/>
        <v>22.4</v>
      </c>
      <c r="CL19">
        <f t="shared" ca="1" si="14"/>
        <v>0.30000000000000071</v>
      </c>
      <c r="CM19">
        <f t="shared" ca="1" si="14"/>
        <v>5</v>
      </c>
      <c r="CN19">
        <f t="shared" ca="1" si="14"/>
        <v>70.7</v>
      </c>
      <c r="CO19">
        <f t="shared" ca="1" si="14"/>
        <v>205.79999999999998</v>
      </c>
      <c r="CP19">
        <f t="shared" ca="1" si="14"/>
        <v>503.79999999999995</v>
      </c>
      <c r="CQ19">
        <f t="shared" ca="1" si="14"/>
        <v>861</v>
      </c>
      <c r="CS19">
        <f t="shared" ca="1" si="9"/>
        <v>4211.3999999999996</v>
      </c>
    </row>
    <row r="20" spans="1:97" x14ac:dyDescent="0.2">
      <c r="A20">
        <v>2000</v>
      </c>
      <c r="B20">
        <v>7</v>
      </c>
      <c r="C20">
        <v>45.7</v>
      </c>
      <c r="D20">
        <v>24.9</v>
      </c>
      <c r="E20">
        <v>0</v>
      </c>
      <c r="F20">
        <v>0</v>
      </c>
      <c r="G20">
        <v>18.7</v>
      </c>
      <c r="H20">
        <v>59.9</v>
      </c>
      <c r="I20">
        <v>0</v>
      </c>
      <c r="J20">
        <v>227.20000000000002</v>
      </c>
      <c r="K20">
        <v>0.69999999999999929</v>
      </c>
      <c r="L20">
        <v>165.9</v>
      </c>
      <c r="M20">
        <v>5.0999999999999979</v>
      </c>
      <c r="N20">
        <v>108.29999999999998</v>
      </c>
      <c r="O20">
        <v>9.0999999999999979</v>
      </c>
      <c r="P20" s="21">
        <v>17.329032258064515</v>
      </c>
      <c r="S20">
        <v>2014</v>
      </c>
      <c r="T20">
        <f t="shared" ca="1" si="10"/>
        <v>1037.5</v>
      </c>
      <c r="U20">
        <f t="shared" ca="1" si="0"/>
        <v>886.50000000000011</v>
      </c>
      <c r="V20">
        <f t="shared" ca="1" si="0"/>
        <v>884.69999999999982</v>
      </c>
      <c r="W20">
        <f t="shared" ca="1" si="0"/>
        <v>498.89999999999981</v>
      </c>
      <c r="X20">
        <f t="shared" ca="1" si="0"/>
        <v>209.19999999999996</v>
      </c>
      <c r="Y20">
        <f t="shared" ca="1" si="0"/>
        <v>48.8</v>
      </c>
      <c r="Z20">
        <f t="shared" ca="1" si="0"/>
        <v>52.199999999999996</v>
      </c>
      <c r="AA20">
        <f t="shared" ca="1" si="0"/>
        <v>57.199999999999996</v>
      </c>
      <c r="AB20">
        <f t="shared" ca="1" si="0"/>
        <v>166.00000000000003</v>
      </c>
      <c r="AC20">
        <f t="shared" ca="1" si="0"/>
        <v>366.79999999999995</v>
      </c>
      <c r="AD20">
        <f t="shared" ca="1" si="0"/>
        <v>675.80000000000007</v>
      </c>
      <c r="AE20">
        <f t="shared" ca="1" si="0"/>
        <v>779.19999999999993</v>
      </c>
      <c r="AG20">
        <f t="shared" ca="1" si="1"/>
        <v>5662.7999999999993</v>
      </c>
      <c r="AI20">
        <v>2014</v>
      </c>
      <c r="AJ20">
        <f t="shared" ca="1" si="11"/>
        <v>975.5</v>
      </c>
      <c r="AK20">
        <f t="shared" ca="1" si="2"/>
        <v>830.50000000000011</v>
      </c>
      <c r="AL20">
        <f t="shared" ca="1" si="2"/>
        <v>822.69999999999982</v>
      </c>
      <c r="AM20">
        <f t="shared" ca="1" si="2"/>
        <v>438.89999999999981</v>
      </c>
      <c r="AN20">
        <f t="shared" ca="1" si="2"/>
        <v>154</v>
      </c>
      <c r="AO20">
        <f t="shared" ca="1" si="2"/>
        <v>19.799999999999997</v>
      </c>
      <c r="AP20">
        <f t="shared" ca="1" si="2"/>
        <v>20.099999999999998</v>
      </c>
      <c r="AQ20">
        <f t="shared" ca="1" si="2"/>
        <v>28.000000000000004</v>
      </c>
      <c r="AR20">
        <f t="shared" ca="1" si="2"/>
        <v>123.40000000000002</v>
      </c>
      <c r="AS20">
        <f t="shared" ca="1" si="2"/>
        <v>305</v>
      </c>
      <c r="AT20">
        <f t="shared" ca="1" si="2"/>
        <v>615.80000000000007</v>
      </c>
      <c r="AU20">
        <f t="shared" ca="1" si="2"/>
        <v>717.19999999999993</v>
      </c>
      <c r="AW20">
        <f t="shared" ca="1" si="3"/>
        <v>5050.8999999999996</v>
      </c>
      <c r="AY20">
        <v>2014</v>
      </c>
      <c r="AZ20">
        <f t="shared" ca="1" si="12"/>
        <v>789.5</v>
      </c>
      <c r="BA20">
        <f t="shared" ca="1" si="4"/>
        <v>662.50000000000011</v>
      </c>
      <c r="BB20">
        <f t="shared" ca="1" si="4"/>
        <v>636.6999999999997</v>
      </c>
      <c r="BC20">
        <f t="shared" ca="1" si="4"/>
        <v>258.89999999999998</v>
      </c>
      <c r="BD20">
        <f t="shared" ca="1" si="4"/>
        <v>45.300000000000004</v>
      </c>
      <c r="BE20">
        <f t="shared" ca="1" si="4"/>
        <v>0</v>
      </c>
      <c r="BF20">
        <f t="shared" ca="1" si="4"/>
        <v>0</v>
      </c>
      <c r="BG20">
        <f t="shared" ca="1" si="4"/>
        <v>1.1999999999999993</v>
      </c>
      <c r="BH20">
        <f t="shared" ca="1" si="4"/>
        <v>33.299999999999997</v>
      </c>
      <c r="BI20">
        <f t="shared" ca="1" si="4"/>
        <v>132.1</v>
      </c>
      <c r="BJ20">
        <f t="shared" ca="1" si="4"/>
        <v>435.80000000000007</v>
      </c>
      <c r="BK20">
        <f t="shared" ca="1" si="4"/>
        <v>531.20000000000005</v>
      </c>
      <c r="BM20">
        <f t="shared" ca="1" si="5"/>
        <v>3526.5</v>
      </c>
      <c r="BO20">
        <v>2014</v>
      </c>
      <c r="BP20">
        <f t="shared" ca="1" si="13"/>
        <v>851.5</v>
      </c>
      <c r="BQ20">
        <f t="shared" ca="1" si="6"/>
        <v>718.50000000000011</v>
      </c>
      <c r="BR20">
        <f t="shared" ca="1" si="6"/>
        <v>698.6999999999997</v>
      </c>
      <c r="BS20">
        <f t="shared" ca="1" si="6"/>
        <v>318.89999999999992</v>
      </c>
      <c r="BT20">
        <f t="shared" ca="1" si="6"/>
        <v>73.600000000000009</v>
      </c>
      <c r="BU20">
        <f t="shared" ca="1" si="6"/>
        <v>0.90000000000000036</v>
      </c>
      <c r="BV20">
        <f t="shared" ca="1" si="6"/>
        <v>0</v>
      </c>
      <c r="BW20">
        <f t="shared" ca="1" si="6"/>
        <v>4.0999999999999996</v>
      </c>
      <c r="BX20">
        <f t="shared" ca="1" si="6"/>
        <v>58.300000000000004</v>
      </c>
      <c r="BY20">
        <f t="shared" ca="1" si="6"/>
        <v>187.69999999999996</v>
      </c>
      <c r="BZ20">
        <f t="shared" ca="1" si="6"/>
        <v>495.80000000000007</v>
      </c>
      <c r="CA20">
        <f t="shared" ca="1" si="6"/>
        <v>593.20000000000005</v>
      </c>
      <c r="CC20">
        <f t="shared" ca="1" si="7"/>
        <v>4001.2</v>
      </c>
      <c r="CE20">
        <v>2014</v>
      </c>
      <c r="CF20">
        <f t="shared" ca="1" si="14"/>
        <v>913.5</v>
      </c>
      <c r="CG20">
        <f t="shared" ca="1" si="14"/>
        <v>774.5</v>
      </c>
      <c r="CH20">
        <f t="shared" ca="1" si="14"/>
        <v>760.69999999999982</v>
      </c>
      <c r="CI20">
        <f t="shared" ca="1" si="14"/>
        <v>378.89999999999986</v>
      </c>
      <c r="CJ20">
        <f t="shared" ca="1" si="14"/>
        <v>111.00000000000001</v>
      </c>
      <c r="CK20">
        <f t="shared" ca="1" si="14"/>
        <v>6.1000000000000014</v>
      </c>
      <c r="CL20">
        <f t="shared" ca="1" si="14"/>
        <v>1.8999999999999986</v>
      </c>
      <c r="CM20">
        <f t="shared" ca="1" si="14"/>
        <v>12.100000000000001</v>
      </c>
      <c r="CN20">
        <f t="shared" ca="1" si="14"/>
        <v>87.000000000000014</v>
      </c>
      <c r="CO20">
        <f t="shared" ca="1" si="14"/>
        <v>245.39999999999998</v>
      </c>
      <c r="CP20">
        <f t="shared" ca="1" si="14"/>
        <v>555.80000000000007</v>
      </c>
      <c r="CQ20">
        <f t="shared" ca="1" si="14"/>
        <v>655.20000000000005</v>
      </c>
      <c r="CS20">
        <f t="shared" ca="1" si="9"/>
        <v>4502.0999999999995</v>
      </c>
    </row>
    <row r="21" spans="1:97" x14ac:dyDescent="0.2">
      <c r="A21">
        <v>2000</v>
      </c>
      <c r="B21">
        <v>8</v>
      </c>
      <c r="C21">
        <v>50.400000000000006</v>
      </c>
      <c r="D21">
        <v>21</v>
      </c>
      <c r="E21">
        <v>0</v>
      </c>
      <c r="F21">
        <v>0</v>
      </c>
      <c r="G21">
        <v>24.5</v>
      </c>
      <c r="H21">
        <v>57.1</v>
      </c>
      <c r="I21">
        <v>0</v>
      </c>
      <c r="J21">
        <v>218.6</v>
      </c>
      <c r="K21">
        <v>2.4000000000000004</v>
      </c>
      <c r="L21">
        <v>159</v>
      </c>
      <c r="M21">
        <v>10.5</v>
      </c>
      <c r="N21">
        <v>105.1</v>
      </c>
      <c r="O21">
        <v>4.3999999999999986</v>
      </c>
      <c r="P21" s="21">
        <v>17.051612903225809</v>
      </c>
      <c r="S21">
        <v>2015</v>
      </c>
      <c r="T21">
        <f t="shared" ca="1" si="10"/>
        <v>1038.4999999999995</v>
      </c>
      <c r="U21">
        <f t="shared" ca="1" si="10"/>
        <v>1043.5</v>
      </c>
      <c r="V21">
        <f t="shared" ca="1" si="10"/>
        <v>787.69999999999982</v>
      </c>
      <c r="W21">
        <f t="shared" ca="1" si="10"/>
        <v>440.40000000000003</v>
      </c>
      <c r="X21">
        <f t="shared" ca="1" si="10"/>
        <v>176.09999999999997</v>
      </c>
      <c r="Y21">
        <f t="shared" ca="1" si="10"/>
        <v>69.90000000000002</v>
      </c>
      <c r="Z21">
        <f t="shared" ca="1" si="10"/>
        <v>31.399999999999995</v>
      </c>
      <c r="AA21">
        <f t="shared" ca="1" si="10"/>
        <v>35.200000000000003</v>
      </c>
      <c r="AB21">
        <f t="shared" ca="1" si="10"/>
        <v>87.8</v>
      </c>
      <c r="AC21">
        <f t="shared" ca="1" si="10"/>
        <v>393.4</v>
      </c>
      <c r="AD21">
        <f t="shared" ca="1" si="10"/>
        <v>488.29999999999995</v>
      </c>
      <c r="AE21">
        <f t="shared" ca="1" si="10"/>
        <v>599.1</v>
      </c>
      <c r="AG21">
        <f t="shared" ca="1" si="1"/>
        <v>5191.3</v>
      </c>
      <c r="AI21">
        <v>2015</v>
      </c>
      <c r="AJ21">
        <f t="shared" ca="1" si="11"/>
        <v>976.49999999999966</v>
      </c>
      <c r="AK21">
        <f t="shared" ca="1" si="11"/>
        <v>987.49999999999989</v>
      </c>
      <c r="AL21">
        <f t="shared" ca="1" si="11"/>
        <v>725.69999999999982</v>
      </c>
      <c r="AM21">
        <f t="shared" ca="1" si="11"/>
        <v>380.40000000000003</v>
      </c>
      <c r="AN21">
        <f t="shared" ca="1" si="11"/>
        <v>126.70000000000002</v>
      </c>
      <c r="AO21">
        <f t="shared" ca="1" si="11"/>
        <v>29.999999999999993</v>
      </c>
      <c r="AP21">
        <f t="shared" ca="1" si="11"/>
        <v>13.7</v>
      </c>
      <c r="AQ21">
        <f t="shared" ca="1" si="11"/>
        <v>12.7</v>
      </c>
      <c r="AR21">
        <f t="shared" ca="1" si="11"/>
        <v>54.800000000000011</v>
      </c>
      <c r="AS21">
        <f t="shared" ca="1" si="11"/>
        <v>331.4</v>
      </c>
      <c r="AT21">
        <f t="shared" ca="1" si="11"/>
        <v>428.29999999999995</v>
      </c>
      <c r="AU21">
        <f t="shared" ca="1" si="11"/>
        <v>537.1</v>
      </c>
      <c r="AW21">
        <f t="shared" ca="1" si="3"/>
        <v>4604.7999999999993</v>
      </c>
      <c r="AY21">
        <v>2015</v>
      </c>
      <c r="AZ21">
        <f t="shared" ca="1" si="12"/>
        <v>790.49999999999966</v>
      </c>
      <c r="BA21">
        <f t="shared" ca="1" si="12"/>
        <v>819.49999999999977</v>
      </c>
      <c r="BB21">
        <f t="shared" ca="1" si="12"/>
        <v>539.69999999999982</v>
      </c>
      <c r="BC21">
        <f t="shared" ca="1" si="12"/>
        <v>203.49999999999997</v>
      </c>
      <c r="BD21">
        <f t="shared" ca="1" si="12"/>
        <v>23.6</v>
      </c>
      <c r="BE21">
        <f t="shared" ca="1" si="12"/>
        <v>0</v>
      </c>
      <c r="BF21">
        <f t="shared" ca="1" si="12"/>
        <v>0</v>
      </c>
      <c r="BG21">
        <f t="shared" ca="1" si="12"/>
        <v>0</v>
      </c>
      <c r="BH21">
        <f t="shared" ca="1" si="12"/>
        <v>6.2</v>
      </c>
      <c r="BI21">
        <f t="shared" ca="1" si="12"/>
        <v>153.70000000000002</v>
      </c>
      <c r="BJ21">
        <f t="shared" ca="1" si="12"/>
        <v>252</v>
      </c>
      <c r="BK21">
        <f t="shared" ca="1" si="12"/>
        <v>351.09999999999997</v>
      </c>
      <c r="BM21">
        <f t="shared" ca="1" si="5"/>
        <v>3139.7999999999988</v>
      </c>
      <c r="BO21">
        <v>2015</v>
      </c>
      <c r="BP21">
        <f t="shared" ca="1" si="13"/>
        <v>852.49999999999966</v>
      </c>
      <c r="BQ21">
        <f t="shared" ca="1" si="13"/>
        <v>875.49999999999977</v>
      </c>
      <c r="BR21">
        <f t="shared" ca="1" si="13"/>
        <v>601.69999999999993</v>
      </c>
      <c r="BS21">
        <f t="shared" ca="1" si="13"/>
        <v>260.40000000000003</v>
      </c>
      <c r="BT21">
        <f t="shared" ca="1" si="13"/>
        <v>47.9</v>
      </c>
      <c r="BU21">
        <f t="shared" ca="1" si="13"/>
        <v>2</v>
      </c>
      <c r="BV21">
        <f t="shared" ca="1" si="13"/>
        <v>0.59999999999999964</v>
      </c>
      <c r="BW21">
        <f t="shared" ca="1" si="13"/>
        <v>0.5</v>
      </c>
      <c r="BX21">
        <f t="shared" ca="1" si="13"/>
        <v>14.899999999999999</v>
      </c>
      <c r="BY21">
        <f t="shared" ca="1" si="13"/>
        <v>211.7</v>
      </c>
      <c r="BZ21">
        <f t="shared" ca="1" si="13"/>
        <v>308.89999999999992</v>
      </c>
      <c r="CA21">
        <f t="shared" ca="1" si="13"/>
        <v>413.09999999999991</v>
      </c>
      <c r="CC21">
        <f t="shared" ca="1" si="7"/>
        <v>3589.6999999999994</v>
      </c>
      <c r="CE21">
        <v>2015</v>
      </c>
      <c r="CF21">
        <f t="shared" ca="1" si="14"/>
        <v>914.49999999999966</v>
      </c>
      <c r="CG21">
        <f t="shared" ca="1" si="14"/>
        <v>931.49999999999989</v>
      </c>
      <c r="CH21">
        <f t="shared" ca="1" si="14"/>
        <v>663.69999999999993</v>
      </c>
      <c r="CI21">
        <f t="shared" ca="1" si="14"/>
        <v>320.39999999999998</v>
      </c>
      <c r="CJ21">
        <f t="shared" ca="1" si="14"/>
        <v>82.5</v>
      </c>
      <c r="CK21">
        <f t="shared" ca="1" si="14"/>
        <v>13.099999999999998</v>
      </c>
      <c r="CL21">
        <f t="shared" ca="1" si="14"/>
        <v>3.0999999999999996</v>
      </c>
      <c r="CM21">
        <f t="shared" ca="1" si="14"/>
        <v>4.6999999999999993</v>
      </c>
      <c r="CN21">
        <f t="shared" ca="1" si="14"/>
        <v>30.999999999999996</v>
      </c>
      <c r="CO21">
        <f t="shared" ca="1" si="14"/>
        <v>269.8</v>
      </c>
      <c r="CP21">
        <f t="shared" ca="1" si="14"/>
        <v>368.29999999999995</v>
      </c>
      <c r="CQ21">
        <f t="shared" ca="1" si="14"/>
        <v>475.09999999999991</v>
      </c>
      <c r="CS21">
        <f t="shared" ca="1" si="9"/>
        <v>4077.6999999999994</v>
      </c>
    </row>
    <row r="22" spans="1:97" x14ac:dyDescent="0.2">
      <c r="A22">
        <v>2000</v>
      </c>
      <c r="B22">
        <v>9</v>
      </c>
      <c r="C22">
        <v>207.99999999999997</v>
      </c>
      <c r="D22">
        <v>2.2000000000000002</v>
      </c>
      <c r="E22">
        <v>0</v>
      </c>
      <c r="F22">
        <v>0</v>
      </c>
      <c r="G22">
        <v>158.29999999999998</v>
      </c>
      <c r="H22">
        <v>12.499999999999996</v>
      </c>
      <c r="I22">
        <v>46.800000000000011</v>
      </c>
      <c r="J22">
        <v>81.000000000000014</v>
      </c>
      <c r="K22">
        <v>74.800000000000011</v>
      </c>
      <c r="L22">
        <v>48.999999999999986</v>
      </c>
      <c r="M22">
        <v>112.2</v>
      </c>
      <c r="N22">
        <v>26.4</v>
      </c>
      <c r="O22">
        <v>0</v>
      </c>
      <c r="P22" s="21">
        <v>11.139999999999999</v>
      </c>
      <c r="S22">
        <v>2016</v>
      </c>
      <c r="T22">
        <f t="shared" ca="1" si="10"/>
        <v>884.60000000000014</v>
      </c>
      <c r="U22">
        <f t="shared" ca="1" si="10"/>
        <v>856.9</v>
      </c>
      <c r="V22">
        <f t="shared" ca="1" si="10"/>
        <v>659.40000000000009</v>
      </c>
      <c r="W22">
        <f t="shared" ca="1" si="10"/>
        <v>542.9</v>
      </c>
      <c r="X22">
        <f t="shared" ca="1" si="10"/>
        <v>190.1</v>
      </c>
      <c r="Y22">
        <f t="shared" ca="1" si="10"/>
        <v>72.800000000000026</v>
      </c>
      <c r="Z22">
        <f t="shared" ca="1" si="10"/>
        <v>22.4</v>
      </c>
      <c r="AA22">
        <f t="shared" ca="1" si="10"/>
        <v>11</v>
      </c>
      <c r="AB22">
        <f t="shared" ca="1" si="10"/>
        <v>91.2</v>
      </c>
      <c r="AC22">
        <f t="shared" ca="1" si="10"/>
        <v>330.2</v>
      </c>
      <c r="AD22">
        <f t="shared" ca="1" si="10"/>
        <v>465.30000000000018</v>
      </c>
      <c r="AE22">
        <f t="shared" ca="1" si="10"/>
        <v>799.99999999999989</v>
      </c>
      <c r="AG22">
        <f t="shared" ca="1" si="1"/>
        <v>4926.8</v>
      </c>
      <c r="AI22">
        <v>2016</v>
      </c>
      <c r="AJ22">
        <f t="shared" ca="1" si="11"/>
        <v>822.60000000000014</v>
      </c>
      <c r="AK22">
        <f t="shared" ca="1" si="11"/>
        <v>798.90000000000009</v>
      </c>
      <c r="AL22">
        <f t="shared" ca="1" si="11"/>
        <v>597.40000000000009</v>
      </c>
      <c r="AM22">
        <f t="shared" ca="1" si="11"/>
        <v>482.89999999999992</v>
      </c>
      <c r="AN22">
        <f t="shared" ca="1" si="11"/>
        <v>138.10000000000002</v>
      </c>
      <c r="AO22">
        <f t="shared" ca="1" si="11"/>
        <v>39.400000000000006</v>
      </c>
      <c r="AP22">
        <f t="shared" ca="1" si="11"/>
        <v>9.9999999999999982</v>
      </c>
      <c r="AQ22">
        <f t="shared" ca="1" si="11"/>
        <v>3.2999999999999989</v>
      </c>
      <c r="AR22">
        <f t="shared" ca="1" si="11"/>
        <v>51.499999999999993</v>
      </c>
      <c r="AS22">
        <f t="shared" ca="1" si="11"/>
        <v>270.2</v>
      </c>
      <c r="AT22">
        <f t="shared" ca="1" si="11"/>
        <v>405.30000000000013</v>
      </c>
      <c r="AU22">
        <f t="shared" ca="1" si="11"/>
        <v>738</v>
      </c>
      <c r="AW22">
        <f t="shared" ca="1" si="3"/>
        <v>4357.6000000000004</v>
      </c>
      <c r="AY22">
        <v>2016</v>
      </c>
      <c r="AZ22">
        <f t="shared" ca="1" si="12"/>
        <v>636.6</v>
      </c>
      <c r="BA22">
        <f t="shared" ca="1" si="12"/>
        <v>624.9</v>
      </c>
      <c r="BB22">
        <f t="shared" ca="1" si="12"/>
        <v>411.40000000000009</v>
      </c>
      <c r="BC22">
        <f t="shared" ca="1" si="12"/>
        <v>304.20000000000005</v>
      </c>
      <c r="BD22">
        <f t="shared" ca="1" si="12"/>
        <v>41</v>
      </c>
      <c r="BE22">
        <f t="shared" ca="1" si="12"/>
        <v>1.4000000000000004</v>
      </c>
      <c r="BF22">
        <f t="shared" ca="1" si="12"/>
        <v>0</v>
      </c>
      <c r="BG22">
        <f t="shared" ca="1" si="12"/>
        <v>0</v>
      </c>
      <c r="BH22">
        <f t="shared" ca="1" si="12"/>
        <v>2.8999999999999986</v>
      </c>
      <c r="BI22">
        <f t="shared" ca="1" si="12"/>
        <v>121.60000000000001</v>
      </c>
      <c r="BJ22">
        <f t="shared" ca="1" si="12"/>
        <v>225.29999999999995</v>
      </c>
      <c r="BK22">
        <f t="shared" ca="1" si="12"/>
        <v>552.00000000000011</v>
      </c>
      <c r="BM22">
        <f t="shared" ca="1" si="5"/>
        <v>2921.3</v>
      </c>
      <c r="BO22">
        <v>2016</v>
      </c>
      <c r="BP22">
        <f t="shared" ca="1" si="13"/>
        <v>698.60000000000014</v>
      </c>
      <c r="BQ22">
        <f t="shared" ca="1" si="13"/>
        <v>682.9</v>
      </c>
      <c r="BR22">
        <f t="shared" ca="1" si="13"/>
        <v>473.40000000000009</v>
      </c>
      <c r="BS22">
        <f t="shared" ca="1" si="13"/>
        <v>362.9</v>
      </c>
      <c r="BT22">
        <f t="shared" ca="1" si="13"/>
        <v>65.099999999999994</v>
      </c>
      <c r="BU22">
        <f t="shared" ca="1" si="13"/>
        <v>6.2000000000000011</v>
      </c>
      <c r="BV22">
        <f t="shared" ca="1" si="13"/>
        <v>0</v>
      </c>
      <c r="BW22">
        <f t="shared" ca="1" si="13"/>
        <v>0</v>
      </c>
      <c r="BX22">
        <f t="shared" ca="1" si="13"/>
        <v>9.8999999999999986</v>
      </c>
      <c r="BY22">
        <f t="shared" ca="1" si="13"/>
        <v>163.6</v>
      </c>
      <c r="BZ22">
        <f t="shared" ca="1" si="13"/>
        <v>285.3</v>
      </c>
      <c r="CA22">
        <f t="shared" ca="1" si="13"/>
        <v>614</v>
      </c>
      <c r="CC22">
        <f t="shared" ca="1" si="7"/>
        <v>3361.9</v>
      </c>
      <c r="CE22">
        <v>2016</v>
      </c>
      <c r="CF22">
        <f t="shared" ca="1" si="14"/>
        <v>760.60000000000014</v>
      </c>
      <c r="CG22">
        <f t="shared" ca="1" si="14"/>
        <v>740.9</v>
      </c>
      <c r="CH22">
        <f t="shared" ca="1" si="14"/>
        <v>535.40000000000009</v>
      </c>
      <c r="CI22">
        <f t="shared" ca="1" si="14"/>
        <v>422.9</v>
      </c>
      <c r="CJ22">
        <f t="shared" ca="1" si="14"/>
        <v>95.600000000000009</v>
      </c>
      <c r="CK22">
        <f t="shared" ca="1" si="14"/>
        <v>15.799999999999999</v>
      </c>
      <c r="CL22">
        <f t="shared" ca="1" si="14"/>
        <v>3.1999999999999993</v>
      </c>
      <c r="CM22">
        <f t="shared" ca="1" si="14"/>
        <v>0</v>
      </c>
      <c r="CN22">
        <f t="shared" ca="1" si="14"/>
        <v>24.9</v>
      </c>
      <c r="CO22">
        <f t="shared" ca="1" si="14"/>
        <v>215.5</v>
      </c>
      <c r="CP22">
        <f t="shared" ca="1" si="14"/>
        <v>345.30000000000007</v>
      </c>
      <c r="CQ22">
        <f t="shared" ca="1" si="14"/>
        <v>675.99999999999989</v>
      </c>
      <c r="CS22">
        <f t="shared" ca="1" si="9"/>
        <v>3836.1000000000004</v>
      </c>
    </row>
    <row r="23" spans="1:97" x14ac:dyDescent="0.2">
      <c r="A23">
        <v>2000</v>
      </c>
      <c r="B23">
        <v>10</v>
      </c>
      <c r="C23">
        <v>333.9</v>
      </c>
      <c r="D23">
        <v>0</v>
      </c>
      <c r="E23">
        <v>0</v>
      </c>
      <c r="F23">
        <v>0</v>
      </c>
      <c r="G23">
        <v>271.90000000000003</v>
      </c>
      <c r="H23">
        <v>0</v>
      </c>
      <c r="I23">
        <v>106.39999999999999</v>
      </c>
      <c r="J23">
        <v>20.5</v>
      </c>
      <c r="K23">
        <v>155.4</v>
      </c>
      <c r="L23">
        <v>7.5</v>
      </c>
      <c r="M23">
        <v>211.20000000000002</v>
      </c>
      <c r="N23">
        <v>1.3000000000000007</v>
      </c>
      <c r="O23">
        <v>0</v>
      </c>
      <c r="P23" s="21">
        <v>7.2290322580645157</v>
      </c>
      <c r="S23">
        <v>2017</v>
      </c>
      <c r="T23">
        <f t="shared" ca="1" si="10"/>
        <v>795.50000000000011</v>
      </c>
      <c r="U23">
        <f t="shared" ca="1" si="10"/>
        <v>715.29999999999984</v>
      </c>
      <c r="V23">
        <f t="shared" ca="1" si="10"/>
        <v>772.9</v>
      </c>
      <c r="W23">
        <f t="shared" ca="1" si="10"/>
        <v>406.10000000000008</v>
      </c>
      <c r="X23">
        <f t="shared" ca="1" si="10"/>
        <v>242.10000000000002</v>
      </c>
      <c r="Y23">
        <f t="shared" ca="1" si="10"/>
        <v>69.900000000000006</v>
      </c>
      <c r="Z23">
        <f t="shared" ca="1" si="10"/>
        <v>28.599999999999998</v>
      </c>
      <c r="AA23">
        <f t="shared" ca="1" si="10"/>
        <v>65.199999999999989</v>
      </c>
      <c r="AB23">
        <f t="shared" ca="1" si="10"/>
        <v>113.4</v>
      </c>
      <c r="AC23">
        <f t="shared" ca="1" si="10"/>
        <v>262.3</v>
      </c>
      <c r="AD23">
        <f t="shared" ca="1" si="10"/>
        <v>619.1</v>
      </c>
      <c r="AE23">
        <f t="shared" ca="1" si="10"/>
        <v>973.10000000000025</v>
      </c>
      <c r="AG23">
        <f t="shared" ca="1" si="1"/>
        <v>5063.5</v>
      </c>
      <c r="AI23">
        <v>2017</v>
      </c>
      <c r="AJ23">
        <f t="shared" ca="1" si="11"/>
        <v>733.50000000000011</v>
      </c>
      <c r="AK23">
        <f t="shared" ca="1" si="11"/>
        <v>659.29999999999984</v>
      </c>
      <c r="AL23">
        <f t="shared" ca="1" si="11"/>
        <v>710.89999999999986</v>
      </c>
      <c r="AM23">
        <f t="shared" ca="1" si="11"/>
        <v>346.1</v>
      </c>
      <c r="AN23">
        <f t="shared" ca="1" si="11"/>
        <v>184.10000000000002</v>
      </c>
      <c r="AO23">
        <f t="shared" ca="1" si="11"/>
        <v>31.699999999999996</v>
      </c>
      <c r="AP23">
        <f t="shared" ca="1" si="11"/>
        <v>7.9</v>
      </c>
      <c r="AQ23">
        <f t="shared" ca="1" si="11"/>
        <v>27.700000000000003</v>
      </c>
      <c r="AR23">
        <f t="shared" ca="1" si="11"/>
        <v>78.2</v>
      </c>
      <c r="AS23">
        <f t="shared" ca="1" si="11"/>
        <v>200.29999999999998</v>
      </c>
      <c r="AT23">
        <f t="shared" ca="1" si="11"/>
        <v>559.10000000000014</v>
      </c>
      <c r="AU23">
        <f t="shared" ca="1" si="11"/>
        <v>911.10000000000025</v>
      </c>
      <c r="AW23">
        <f t="shared" ca="1" si="3"/>
        <v>4449.8999999999996</v>
      </c>
      <c r="AY23">
        <v>2017</v>
      </c>
      <c r="AZ23">
        <f t="shared" ca="1" si="12"/>
        <v>547.5</v>
      </c>
      <c r="BA23">
        <f t="shared" ca="1" si="12"/>
        <v>491.3</v>
      </c>
      <c r="BB23">
        <f t="shared" ca="1" si="12"/>
        <v>524.9</v>
      </c>
      <c r="BC23">
        <f t="shared" ca="1" si="12"/>
        <v>173.30000000000004</v>
      </c>
      <c r="BD23">
        <f t="shared" ca="1" si="12"/>
        <v>54.4</v>
      </c>
      <c r="BE23">
        <f t="shared" ca="1" si="12"/>
        <v>0.19999999999999929</v>
      </c>
      <c r="BF23">
        <f t="shared" ca="1" si="12"/>
        <v>0</v>
      </c>
      <c r="BG23">
        <f t="shared" ca="1" si="12"/>
        <v>0.19999999999999929</v>
      </c>
      <c r="BH23">
        <f t="shared" ca="1" si="12"/>
        <v>11.1</v>
      </c>
      <c r="BI23">
        <f t="shared" ca="1" si="12"/>
        <v>66.8</v>
      </c>
      <c r="BJ23">
        <f t="shared" ca="1" si="12"/>
        <v>379.1</v>
      </c>
      <c r="BK23">
        <f t="shared" ca="1" si="12"/>
        <v>725.10000000000014</v>
      </c>
      <c r="BM23">
        <f t="shared" ca="1" si="5"/>
        <v>2973.8999999999996</v>
      </c>
      <c r="BO23">
        <v>2017</v>
      </c>
      <c r="BP23">
        <f t="shared" ca="1" si="13"/>
        <v>609.49999999999989</v>
      </c>
      <c r="BQ23">
        <f t="shared" ca="1" si="13"/>
        <v>547.29999999999995</v>
      </c>
      <c r="BR23">
        <f t="shared" ca="1" si="13"/>
        <v>586.9</v>
      </c>
      <c r="BS23">
        <f t="shared" ca="1" si="13"/>
        <v>229.8</v>
      </c>
      <c r="BT23">
        <f t="shared" ca="1" si="13"/>
        <v>88.3</v>
      </c>
      <c r="BU23">
        <f t="shared" ca="1" si="13"/>
        <v>3</v>
      </c>
      <c r="BV23">
        <f t="shared" ca="1" si="13"/>
        <v>0</v>
      </c>
      <c r="BW23">
        <f t="shared" ca="1" si="13"/>
        <v>3</v>
      </c>
      <c r="BX23">
        <f t="shared" ca="1" si="13"/>
        <v>25.4</v>
      </c>
      <c r="BY23">
        <f t="shared" ca="1" si="13"/>
        <v>101.1</v>
      </c>
      <c r="BZ23">
        <f t="shared" ca="1" si="13"/>
        <v>439.10000000000008</v>
      </c>
      <c r="CA23">
        <f t="shared" ca="1" si="13"/>
        <v>787.10000000000014</v>
      </c>
      <c r="CC23">
        <f t="shared" ca="1" si="7"/>
        <v>3420.5</v>
      </c>
      <c r="CE23">
        <v>2017</v>
      </c>
      <c r="CF23">
        <f t="shared" ca="1" si="14"/>
        <v>671.5</v>
      </c>
      <c r="CG23">
        <f t="shared" ca="1" si="14"/>
        <v>603.29999999999984</v>
      </c>
      <c r="CH23">
        <f t="shared" ca="1" si="14"/>
        <v>648.9</v>
      </c>
      <c r="CI23">
        <f t="shared" ca="1" si="14"/>
        <v>287.8</v>
      </c>
      <c r="CJ23">
        <f t="shared" ca="1" si="14"/>
        <v>130.89999999999998</v>
      </c>
      <c r="CK23">
        <f t="shared" ca="1" si="14"/>
        <v>12.599999999999998</v>
      </c>
      <c r="CL23">
        <f t="shared" ca="1" si="14"/>
        <v>1.5999999999999996</v>
      </c>
      <c r="CM23">
        <f t="shared" ca="1" si="14"/>
        <v>10.9</v>
      </c>
      <c r="CN23">
        <f t="shared" ca="1" si="14"/>
        <v>47.1</v>
      </c>
      <c r="CO23">
        <f t="shared" ca="1" si="14"/>
        <v>146.59999999999997</v>
      </c>
      <c r="CP23">
        <f t="shared" ca="1" si="14"/>
        <v>499.10000000000008</v>
      </c>
      <c r="CQ23">
        <f t="shared" ca="1" si="14"/>
        <v>849.10000000000025</v>
      </c>
      <c r="CS23">
        <f t="shared" ca="1" si="9"/>
        <v>3909.4</v>
      </c>
    </row>
    <row r="24" spans="1:97" x14ac:dyDescent="0.2">
      <c r="A24">
        <v>2000</v>
      </c>
      <c r="B24">
        <v>11</v>
      </c>
      <c r="C24">
        <v>569.9</v>
      </c>
      <c r="D24">
        <v>0</v>
      </c>
      <c r="E24">
        <v>9</v>
      </c>
      <c r="F24">
        <v>86.1</v>
      </c>
      <c r="G24">
        <v>509.89999999999986</v>
      </c>
      <c r="H24">
        <v>0</v>
      </c>
      <c r="I24">
        <v>329.89999999999992</v>
      </c>
      <c r="J24">
        <v>0</v>
      </c>
      <c r="K24">
        <v>389.9</v>
      </c>
      <c r="L24">
        <v>0</v>
      </c>
      <c r="M24">
        <v>449.89999999999992</v>
      </c>
      <c r="N24">
        <v>0</v>
      </c>
      <c r="O24">
        <v>0</v>
      </c>
      <c r="P24" s="21">
        <v>-0.99666666666666648</v>
      </c>
      <c r="S24">
        <v>2018</v>
      </c>
      <c r="T24">
        <f t="shared" ca="1" si="10"/>
        <v>927.59999999999991</v>
      </c>
      <c r="U24">
        <f t="shared" ca="1" si="10"/>
        <v>780.7</v>
      </c>
      <c r="V24">
        <f t="shared" ca="1" si="10"/>
        <v>720</v>
      </c>
      <c r="W24">
        <f t="shared" ca="1" si="10"/>
        <v>591.29999999999995</v>
      </c>
      <c r="X24">
        <f t="shared" ca="1" si="10"/>
        <v>162.80000000000001</v>
      </c>
      <c r="Y24">
        <f t="shared" ca="1" si="10"/>
        <v>67.100000000000009</v>
      </c>
      <c r="Z24">
        <f t="shared" ca="1" si="10"/>
        <v>3.8</v>
      </c>
      <c r="AA24">
        <f t="shared" ca="1" si="10"/>
        <v>14.299999999999999</v>
      </c>
      <c r="AB24">
        <f t="shared" ca="1" si="10"/>
        <v>140.6</v>
      </c>
      <c r="AC24">
        <f t="shared" ca="1" si="10"/>
        <v>438.90000000000003</v>
      </c>
      <c r="AD24">
        <f t="shared" ca="1" si="10"/>
        <v>687.00000000000011</v>
      </c>
      <c r="AE24">
        <f t="shared" ca="1" si="10"/>
        <v>808.80000000000007</v>
      </c>
      <c r="AG24">
        <f t="shared" ca="1" si="1"/>
        <v>5342.9000000000015</v>
      </c>
      <c r="AI24">
        <v>2018</v>
      </c>
      <c r="AJ24">
        <f t="shared" ca="1" si="11"/>
        <v>865.59999999999991</v>
      </c>
      <c r="AK24">
        <f t="shared" ca="1" si="11"/>
        <v>724.69999999999993</v>
      </c>
      <c r="AL24">
        <f t="shared" ca="1" si="11"/>
        <v>658</v>
      </c>
      <c r="AM24">
        <f t="shared" ca="1" si="11"/>
        <v>531.29999999999995</v>
      </c>
      <c r="AN24">
        <f t="shared" ca="1" si="11"/>
        <v>117.80000000000001</v>
      </c>
      <c r="AO24">
        <f t="shared" ca="1" si="11"/>
        <v>33.9</v>
      </c>
      <c r="AP24">
        <f t="shared" ca="1" si="11"/>
        <v>0.90000000000000036</v>
      </c>
      <c r="AQ24">
        <f t="shared" ca="1" si="11"/>
        <v>5.7999999999999989</v>
      </c>
      <c r="AR24">
        <f t="shared" ca="1" si="11"/>
        <v>102.30000000000001</v>
      </c>
      <c r="AS24">
        <f t="shared" ca="1" si="11"/>
        <v>376.90000000000003</v>
      </c>
      <c r="AT24">
        <f t="shared" ca="1" si="11"/>
        <v>627</v>
      </c>
      <c r="AU24">
        <f t="shared" ca="1" si="11"/>
        <v>746.80000000000007</v>
      </c>
      <c r="AW24">
        <f t="shared" ca="1" si="3"/>
        <v>4791</v>
      </c>
      <c r="AY24">
        <v>2018</v>
      </c>
      <c r="AZ24">
        <f t="shared" ca="1" si="12"/>
        <v>679.60000000000014</v>
      </c>
      <c r="BA24">
        <f t="shared" ca="1" si="12"/>
        <v>556.69999999999993</v>
      </c>
      <c r="BB24">
        <f t="shared" ca="1" si="12"/>
        <v>472.00000000000006</v>
      </c>
      <c r="BC24">
        <f t="shared" ca="1" si="12"/>
        <v>351.3</v>
      </c>
      <c r="BD24">
        <f t="shared" ca="1" si="12"/>
        <v>25.099999999999994</v>
      </c>
      <c r="BE24">
        <f t="shared" ca="1" si="12"/>
        <v>2.0999999999999996</v>
      </c>
      <c r="BF24">
        <f t="shared" ca="1" si="12"/>
        <v>0</v>
      </c>
      <c r="BG24">
        <f t="shared" ca="1" si="12"/>
        <v>0</v>
      </c>
      <c r="BH24">
        <f t="shared" ca="1" si="12"/>
        <v>19.599999999999998</v>
      </c>
      <c r="BI24">
        <f t="shared" ca="1" si="12"/>
        <v>197.70000000000002</v>
      </c>
      <c r="BJ24">
        <f t="shared" ca="1" si="12"/>
        <v>447</v>
      </c>
      <c r="BK24">
        <f t="shared" ca="1" si="12"/>
        <v>560.79999999999995</v>
      </c>
      <c r="BM24">
        <f t="shared" ca="1" si="5"/>
        <v>3311.8999999999996</v>
      </c>
      <c r="BO24">
        <v>2018</v>
      </c>
      <c r="BP24">
        <f t="shared" ca="1" si="13"/>
        <v>741.6</v>
      </c>
      <c r="BQ24">
        <f t="shared" ca="1" si="13"/>
        <v>612.69999999999993</v>
      </c>
      <c r="BR24">
        <f t="shared" ca="1" si="13"/>
        <v>534</v>
      </c>
      <c r="BS24">
        <f t="shared" ca="1" si="13"/>
        <v>411.29999999999995</v>
      </c>
      <c r="BT24">
        <f t="shared" ca="1" si="13"/>
        <v>46.900000000000006</v>
      </c>
      <c r="BU24">
        <f t="shared" ca="1" si="13"/>
        <v>7.3000000000000007</v>
      </c>
      <c r="BV24">
        <f t="shared" ca="1" si="13"/>
        <v>0</v>
      </c>
      <c r="BW24">
        <f t="shared" ca="1" si="13"/>
        <v>0</v>
      </c>
      <c r="BX24">
        <f t="shared" ca="1" si="13"/>
        <v>38.799999999999997</v>
      </c>
      <c r="BY24">
        <f t="shared" ca="1" si="13"/>
        <v>256.5</v>
      </c>
      <c r="BZ24">
        <f t="shared" ca="1" si="13"/>
        <v>507</v>
      </c>
      <c r="CA24">
        <f t="shared" ca="1" si="13"/>
        <v>622.80000000000007</v>
      </c>
      <c r="CC24">
        <f t="shared" ca="1" si="7"/>
        <v>3778.9000000000005</v>
      </c>
      <c r="CE24">
        <v>2018</v>
      </c>
      <c r="CF24">
        <f t="shared" ca="1" si="14"/>
        <v>803.6</v>
      </c>
      <c r="CG24">
        <f t="shared" ca="1" si="14"/>
        <v>668.69999999999993</v>
      </c>
      <c r="CH24">
        <f t="shared" ca="1" si="14"/>
        <v>596</v>
      </c>
      <c r="CI24">
        <f t="shared" ca="1" si="14"/>
        <v>471.29999999999995</v>
      </c>
      <c r="CJ24">
        <f t="shared" ca="1" si="14"/>
        <v>79.900000000000006</v>
      </c>
      <c r="CK24">
        <f t="shared" ca="1" si="14"/>
        <v>18</v>
      </c>
      <c r="CL24">
        <f t="shared" ca="1" si="14"/>
        <v>0</v>
      </c>
      <c r="CM24">
        <f t="shared" ca="1" si="14"/>
        <v>1.6999999999999993</v>
      </c>
      <c r="CN24">
        <f t="shared" ca="1" si="14"/>
        <v>66.7</v>
      </c>
      <c r="CO24">
        <f t="shared" ca="1" si="14"/>
        <v>316.5</v>
      </c>
      <c r="CP24">
        <f t="shared" ca="1" si="14"/>
        <v>567</v>
      </c>
      <c r="CQ24">
        <f t="shared" ca="1" si="14"/>
        <v>684.80000000000007</v>
      </c>
      <c r="CS24">
        <f t="shared" ca="1" si="9"/>
        <v>4274.2</v>
      </c>
    </row>
    <row r="25" spans="1:97" x14ac:dyDescent="0.2">
      <c r="A25">
        <v>2000</v>
      </c>
      <c r="B25">
        <v>12</v>
      </c>
      <c r="C25">
        <v>986.19999999999993</v>
      </c>
      <c r="D25">
        <v>0</v>
      </c>
      <c r="E25">
        <v>31</v>
      </c>
      <c r="F25">
        <v>428.19999999999993</v>
      </c>
      <c r="G25">
        <v>924.19999999999993</v>
      </c>
      <c r="H25">
        <v>0</v>
      </c>
      <c r="I25">
        <v>738.19999999999993</v>
      </c>
      <c r="J25">
        <v>0</v>
      </c>
      <c r="K25">
        <v>800.19999999999982</v>
      </c>
      <c r="L25">
        <v>0</v>
      </c>
      <c r="M25">
        <v>862.19999999999982</v>
      </c>
      <c r="N25">
        <v>0</v>
      </c>
      <c r="O25">
        <v>0</v>
      </c>
      <c r="P25" s="21">
        <v>-13.812903225806449</v>
      </c>
      <c r="S25" s="210">
        <v>2019</v>
      </c>
      <c r="T25" s="210">
        <f t="shared" ca="1" si="10"/>
        <v>981.59999999999991</v>
      </c>
      <c r="U25" s="210">
        <f t="shared" ca="1" si="10"/>
        <v>846.90000000000009</v>
      </c>
      <c r="V25" s="210">
        <f t="shared" ca="1" si="10"/>
        <v>737.9</v>
      </c>
      <c r="W25" s="210">
        <f t="shared" ca="1" si="10"/>
        <v>462.7999999999999</v>
      </c>
      <c r="X25" s="210">
        <f t="shared" ca="1" si="10"/>
        <v>276.70000000000005</v>
      </c>
      <c r="Y25" s="210">
        <f t="shared" ca="1" si="10"/>
        <v>74.600000000000009</v>
      </c>
      <c r="Z25" s="210">
        <f t="shared" ca="1" si="10"/>
        <v>4.5</v>
      </c>
      <c r="AA25" s="210">
        <f t="shared" ca="1" si="10"/>
        <v>37.399999999999991</v>
      </c>
      <c r="AB25" s="210">
        <f t="shared" ca="1" si="10"/>
        <v>137.80000000000001</v>
      </c>
      <c r="AC25" s="210">
        <f t="shared" ca="1" si="10"/>
        <v>295.89999999999998</v>
      </c>
      <c r="AD25" s="210">
        <f t="shared" ca="1" si="10"/>
        <v>572.9</v>
      </c>
      <c r="AE25" s="210">
        <f t="shared" ca="1" si="10"/>
        <v>735.69999999999993</v>
      </c>
      <c r="AG25" s="210">
        <f t="shared" ca="1" si="1"/>
        <v>5164.7</v>
      </c>
      <c r="AI25" s="210">
        <v>2019</v>
      </c>
      <c r="AJ25" s="210">
        <f t="shared" ca="1" si="11"/>
        <v>999.99999999999989</v>
      </c>
      <c r="AK25" s="210">
        <f t="shared" ca="1" si="11"/>
        <v>790.90000000000009</v>
      </c>
      <c r="AL25" s="210">
        <f t="shared" ca="1" si="11"/>
        <v>696.19999999999993</v>
      </c>
      <c r="AM25" s="210">
        <f t="shared" ca="1" si="11"/>
        <v>427.79999999999995</v>
      </c>
      <c r="AN25" s="210">
        <f t="shared" ca="1" si="11"/>
        <v>227.00000000000003</v>
      </c>
      <c r="AO25" s="210">
        <f t="shared" ca="1" si="11"/>
        <v>49.999999999999986</v>
      </c>
      <c r="AP25" s="210">
        <f t="shared" ca="1" si="11"/>
        <v>0</v>
      </c>
      <c r="AQ25" s="210">
        <f t="shared" ca="1" si="11"/>
        <v>14.4</v>
      </c>
      <c r="AR25" s="210">
        <f t="shared" ca="1" si="11"/>
        <v>91.200000000000031</v>
      </c>
      <c r="AS25" s="210">
        <f t="shared" ca="1" si="11"/>
        <v>295.89999999999998</v>
      </c>
      <c r="AT25" s="210">
        <f t="shared" ca="1" si="11"/>
        <v>620</v>
      </c>
      <c r="AU25" s="210">
        <f t="shared" ca="1" si="11"/>
        <v>745.7</v>
      </c>
      <c r="AV25" s="210"/>
      <c r="AW25" s="210">
        <f t="shared" ref="AW25" ca="1" si="15">SUM(AJ25:AU25)</f>
        <v>4959.0999999999995</v>
      </c>
      <c r="AY25" s="210">
        <v>2019</v>
      </c>
      <c r="AZ25" s="25">
        <f t="shared" ref="AZ25:BK26" ca="1" si="16">TREND(AZ$5:AZ$24,$S$5:$S$24,$S25)</f>
        <v>666.33052631578948</v>
      </c>
      <c r="BA25" s="25">
        <f t="shared" ca="1" si="16"/>
        <v>615.86210526315699</v>
      </c>
      <c r="BB25" s="25">
        <f t="shared" ca="1" si="16"/>
        <v>483.03684210526353</v>
      </c>
      <c r="BC25" s="25">
        <f t="shared" ca="1" si="16"/>
        <v>254.05842105263037</v>
      </c>
      <c r="BD25" s="25">
        <f t="shared" ca="1" si="16"/>
        <v>37.903157894736836</v>
      </c>
      <c r="BE25" s="25">
        <f t="shared" ca="1" si="16"/>
        <v>0.86631578947368837</v>
      </c>
      <c r="BF25" s="25">
        <f t="shared" ca="1" si="16"/>
        <v>0</v>
      </c>
      <c r="BG25" s="25">
        <f t="shared" ca="1" si="16"/>
        <v>0.20105263157894981</v>
      </c>
      <c r="BH25" s="25">
        <f t="shared" ca="1" si="16"/>
        <v>13.193684210526271</v>
      </c>
      <c r="BI25" s="25">
        <f t="shared" ca="1" si="16"/>
        <v>127.09263157894725</v>
      </c>
      <c r="BJ25" s="25">
        <f t="shared" ca="1" si="16"/>
        <v>348.17947368421028</v>
      </c>
      <c r="BK25" s="25">
        <f t="shared" ca="1" si="16"/>
        <v>571.7173684210527</v>
      </c>
      <c r="BM25" s="25">
        <f t="shared" ca="1" si="5"/>
        <v>3118.4415789473669</v>
      </c>
      <c r="BO25" s="210">
        <v>2019</v>
      </c>
      <c r="BP25" s="210">
        <f t="shared" ca="1" si="13"/>
        <v>875.99999999999977</v>
      </c>
      <c r="BQ25" s="210">
        <f t="shared" ca="1" si="13"/>
        <v>678.89999999999986</v>
      </c>
      <c r="BR25" s="210">
        <f t="shared" ca="1" si="13"/>
        <v>572.19999999999982</v>
      </c>
      <c r="BS25" s="210">
        <f t="shared" ca="1" si="13"/>
        <v>307.79999999999995</v>
      </c>
      <c r="BT25" s="210">
        <f t="shared" ca="1" si="13"/>
        <v>113.10000000000001</v>
      </c>
      <c r="BU25" s="210">
        <f t="shared" ca="1" si="13"/>
        <v>10.599999999999998</v>
      </c>
      <c r="BV25" s="210">
        <f t="shared" ca="1" si="13"/>
        <v>0</v>
      </c>
      <c r="BW25" s="210">
        <f t="shared" ca="1" si="13"/>
        <v>0</v>
      </c>
      <c r="BX25" s="210">
        <f t="shared" ca="1" si="13"/>
        <v>16.100000000000001</v>
      </c>
      <c r="BY25" s="210">
        <f t="shared" ca="1" si="13"/>
        <v>175.9</v>
      </c>
      <c r="BZ25" s="210">
        <f t="shared" ca="1" si="13"/>
        <v>500.00000000000011</v>
      </c>
      <c r="CA25" s="210">
        <f t="shared" ca="1" si="13"/>
        <v>621.69999999999993</v>
      </c>
      <c r="CB25" s="210"/>
      <c r="CC25" s="210">
        <f t="shared" ref="CC25" ca="1" si="17">SUM(BP25:CA25)</f>
        <v>3872.2999999999993</v>
      </c>
      <c r="CE25" s="210">
        <v>2019</v>
      </c>
      <c r="CF25" s="210">
        <f t="shared" ca="1" si="14"/>
        <v>937.99999999999989</v>
      </c>
      <c r="CG25" s="210">
        <f t="shared" ca="1" si="14"/>
        <v>734.90000000000009</v>
      </c>
      <c r="CH25" s="210">
        <f t="shared" ca="1" si="14"/>
        <v>634.19999999999993</v>
      </c>
      <c r="CI25" s="210">
        <f t="shared" ca="1" si="14"/>
        <v>367.79999999999995</v>
      </c>
      <c r="CJ25" s="210">
        <f t="shared" ca="1" si="14"/>
        <v>165.80000000000004</v>
      </c>
      <c r="CK25" s="210">
        <f t="shared" ca="1" si="14"/>
        <v>25.799999999999997</v>
      </c>
      <c r="CL25" s="210">
        <f t="shared" ca="1" si="14"/>
        <v>0</v>
      </c>
      <c r="CM25" s="210">
        <f t="shared" ca="1" si="14"/>
        <v>3.9000000000000004</v>
      </c>
      <c r="CN25" s="210">
        <f t="shared" ca="1" si="14"/>
        <v>44.8</v>
      </c>
      <c r="CO25" s="210">
        <f t="shared" ca="1" si="14"/>
        <v>234.39999999999998</v>
      </c>
      <c r="CP25" s="210">
        <f t="shared" ca="1" si="14"/>
        <v>560</v>
      </c>
      <c r="CQ25" s="210">
        <f t="shared" ca="1" si="14"/>
        <v>683.7</v>
      </c>
      <c r="CR25" s="210"/>
      <c r="CS25" s="210">
        <f t="shared" ref="CS25" ca="1" si="18">SUM(CF25:CQ25)</f>
        <v>4393.3</v>
      </c>
    </row>
    <row r="26" spans="1:97" x14ac:dyDescent="0.2">
      <c r="A26">
        <v>2001</v>
      </c>
      <c r="B26">
        <v>1</v>
      </c>
      <c r="C26">
        <v>883.60000000000014</v>
      </c>
      <c r="D26">
        <v>0</v>
      </c>
      <c r="E26">
        <v>31</v>
      </c>
      <c r="F26">
        <v>325.60000000000002</v>
      </c>
      <c r="G26">
        <v>821.60000000000014</v>
      </c>
      <c r="H26">
        <v>0</v>
      </c>
      <c r="I26">
        <v>635.60000000000014</v>
      </c>
      <c r="J26">
        <v>0</v>
      </c>
      <c r="K26">
        <v>697.6</v>
      </c>
      <c r="L26">
        <v>0</v>
      </c>
      <c r="M26">
        <v>759.6</v>
      </c>
      <c r="N26">
        <v>0</v>
      </c>
      <c r="O26">
        <v>0</v>
      </c>
      <c r="P26" s="21">
        <v>-10.503225806451614</v>
      </c>
      <c r="S26" s="24">
        <v>2020</v>
      </c>
      <c r="T26" s="25">
        <f ca="1">TREND(T$6:T$25,$S$6:$S$25,$S26)</f>
        <v>927.49578947368423</v>
      </c>
      <c r="U26" s="25">
        <f t="shared" ref="U26:AE26" ca="1" si="19">TREND(U$6:U$25,$S$6:$S$25,$S26)</f>
        <v>836.82999999999993</v>
      </c>
      <c r="V26" s="25">
        <f t="shared" ca="1" si="19"/>
        <v>733.12052631578899</v>
      </c>
      <c r="W26" s="25">
        <f t="shared" ca="1" si="19"/>
        <v>488.32947368421173</v>
      </c>
      <c r="X26" s="25">
        <f t="shared" ca="1" si="19"/>
        <v>198.54315789473685</v>
      </c>
      <c r="Y26" s="25">
        <f t="shared" ca="1" si="19"/>
        <v>64.057894736842059</v>
      </c>
      <c r="Z26" s="25">
        <f t="shared" ca="1" si="19"/>
        <v>16.108421052631684</v>
      </c>
      <c r="AA26" s="25">
        <f t="shared" ca="1" si="19"/>
        <v>35.42842105263162</v>
      </c>
      <c r="AB26" s="25">
        <f t="shared" ca="1" si="19"/>
        <v>126.76368421052643</v>
      </c>
      <c r="AC26" s="25">
        <f t="shared" ca="1" si="19"/>
        <v>338.69631578947337</v>
      </c>
      <c r="AD26" s="25">
        <f t="shared" ca="1" si="19"/>
        <v>585.85999999999967</v>
      </c>
      <c r="AE26" s="25">
        <f t="shared" ca="1" si="19"/>
        <v>799.33263157894748</v>
      </c>
      <c r="AG26" s="25">
        <f t="shared" ca="1" si="1"/>
        <v>5150.5663157894742</v>
      </c>
      <c r="AI26" s="24">
        <v>2020</v>
      </c>
      <c r="AJ26" s="25">
        <f t="shared" ref="AJ26:AU26" ca="1" si="20">TREND(AJ$5:AJ$24,$S$5:$S$24,$S26)</f>
        <v>850.32390977443629</v>
      </c>
      <c r="AK26" s="25">
        <f t="shared" ca="1" si="20"/>
        <v>787.85195488721729</v>
      </c>
      <c r="AL26" s="25">
        <f t="shared" ca="1" si="20"/>
        <v>669.82225563909833</v>
      </c>
      <c r="AM26" s="25">
        <f t="shared" ca="1" si="20"/>
        <v>434.01526315789488</v>
      </c>
      <c r="AN26" s="25">
        <f t="shared" ca="1" si="20"/>
        <v>140.49699248120282</v>
      </c>
      <c r="AO26" s="25">
        <f t="shared" ca="1" si="20"/>
        <v>30.400150375939802</v>
      </c>
      <c r="AP26" s="25">
        <f t="shared" ca="1" si="20"/>
        <v>6.7515037593984744</v>
      </c>
      <c r="AQ26" s="25">
        <f t="shared" ca="1" si="20"/>
        <v>12.41330827067668</v>
      </c>
      <c r="AR26" s="25">
        <f t="shared" ca="1" si="20"/>
        <v>87.478947368421018</v>
      </c>
      <c r="AS26" s="25">
        <f t="shared" ca="1" si="20"/>
        <v>284.01203007518779</v>
      </c>
      <c r="AT26" s="25">
        <f t="shared" ca="1" si="20"/>
        <v>530.58015037593941</v>
      </c>
      <c r="AU26" s="25">
        <f t="shared" ca="1" si="20"/>
        <v>758.8204511278193</v>
      </c>
      <c r="AW26" s="25">
        <f t="shared" ca="1" si="3"/>
        <v>4592.9669172932327</v>
      </c>
      <c r="AY26" s="24">
        <v>2020</v>
      </c>
      <c r="AZ26" s="25">
        <f t="shared" ca="1" si="16"/>
        <v>664.32390977443629</v>
      </c>
      <c r="BA26" s="25">
        <f t="shared" ca="1" si="16"/>
        <v>618.61135338345775</v>
      </c>
      <c r="BB26" s="25">
        <f t="shared" ca="1" si="16"/>
        <v>485.92225563909778</v>
      </c>
      <c r="BC26" s="25">
        <f t="shared" ca="1" si="16"/>
        <v>258.50827067669161</v>
      </c>
      <c r="BD26" s="25">
        <f t="shared" ca="1" si="16"/>
        <v>37.986315789473679</v>
      </c>
      <c r="BE26" s="25">
        <f t="shared" ca="1" si="16"/>
        <v>0.82548872180451838</v>
      </c>
      <c r="BF26" s="25">
        <f t="shared" ca="1" si="16"/>
        <v>0</v>
      </c>
      <c r="BG26" s="25">
        <f t="shared" ca="1" si="16"/>
        <v>0.21353383458646746</v>
      </c>
      <c r="BH26" s="25">
        <f t="shared" ca="1" si="16"/>
        <v>13.055939849624053</v>
      </c>
      <c r="BI26" s="25">
        <f t="shared" ca="1" si="16"/>
        <v>126.5324060150374</v>
      </c>
      <c r="BJ26" s="25">
        <f t="shared" ca="1" si="16"/>
        <v>351.41466165413567</v>
      </c>
      <c r="BK26" s="25">
        <f t="shared" ca="1" si="16"/>
        <v>572.82045112781975</v>
      </c>
      <c r="BM26" s="25">
        <f t="shared" ca="1" si="5"/>
        <v>3130.2145864661652</v>
      </c>
      <c r="BO26" s="24">
        <v>2020</v>
      </c>
      <c r="BP26" s="25">
        <f ca="1">TREND(BP$6:BP$25,$S$6:$S$25,$S26)</f>
        <v>757.57578947368427</v>
      </c>
      <c r="BQ26" s="25">
        <f t="shared" ref="BQ26:CA26" ca="1" si="21">TREND(BQ$6:BQ$25,$S$6:$S$25,$S26)</f>
        <v>668.04052631578952</v>
      </c>
      <c r="BR26" s="25">
        <f t="shared" ca="1" si="21"/>
        <v>552.16473684210541</v>
      </c>
      <c r="BS26" s="25">
        <f t="shared" ca="1" si="21"/>
        <v>313.04315789473731</v>
      </c>
      <c r="BT26" s="25">
        <f t="shared" ca="1" si="21"/>
        <v>70.098421052631579</v>
      </c>
      <c r="BU26" s="25">
        <f t="shared" ca="1" si="21"/>
        <v>5.2184210526315837</v>
      </c>
      <c r="BV26" s="25">
        <f t="shared" ca="1" si="21"/>
        <v>-0.16578947368422803</v>
      </c>
      <c r="BW26" s="25">
        <f t="shared" ca="1" si="21"/>
        <v>1.0957894736842064</v>
      </c>
      <c r="BX26" s="25">
        <f t="shared" ca="1" si="21"/>
        <v>26.098421052631579</v>
      </c>
      <c r="BY26" s="25">
        <f t="shared" ca="1" si="21"/>
        <v>176.48105263157879</v>
      </c>
      <c r="BZ26" s="25">
        <f t="shared" ca="1" si="21"/>
        <v>427.3963157894741</v>
      </c>
      <c r="CA26" s="25">
        <f t="shared" ca="1" si="21"/>
        <v>627.73263157894758</v>
      </c>
      <c r="CC26" s="25">
        <f t="shared" ca="1" si="7"/>
        <v>3624.7794736842125</v>
      </c>
      <c r="CE26" s="24">
        <v>2020</v>
      </c>
      <c r="CF26" s="25">
        <f ca="1">TREND(CF$6:CF$25,$S$6:$S$25,$S26)</f>
        <v>819.57578947368427</v>
      </c>
      <c r="CG26" s="25">
        <f t="shared" ref="CG26:CQ26" ca="1" si="22">TREND(CG$6:CG$25,$S$6:$S$25,$S26)</f>
        <v>724.30368421052663</v>
      </c>
      <c r="CH26" s="25">
        <f t="shared" ca="1" si="22"/>
        <v>613.63684210526299</v>
      </c>
      <c r="CI26" s="25">
        <f t="shared" ca="1" si="22"/>
        <v>372.35263157894587</v>
      </c>
      <c r="CJ26" s="25">
        <f t="shared" ca="1" si="22"/>
        <v>106.43526315789472</v>
      </c>
      <c r="CK26" s="25">
        <f t="shared" ca="1" si="22"/>
        <v>15.756842105263132</v>
      </c>
      <c r="CL26" s="25">
        <f t="shared" ca="1" si="22"/>
        <v>0.34947368421052261</v>
      </c>
      <c r="CM26" s="25">
        <f t="shared" ca="1" si="22"/>
        <v>4.4447368421052644</v>
      </c>
      <c r="CN26" s="25">
        <f t="shared" ca="1" si="22"/>
        <v>51.303684210526399</v>
      </c>
      <c r="CO26" s="25">
        <f t="shared" ca="1" si="22"/>
        <v>231.33421052631581</v>
      </c>
      <c r="CP26" s="25">
        <f t="shared" ca="1" si="22"/>
        <v>487.28000000000065</v>
      </c>
      <c r="CQ26" s="25">
        <f t="shared" ca="1" si="22"/>
        <v>689.73263157894746</v>
      </c>
      <c r="CS26" s="25">
        <f t="shared" ca="1" si="9"/>
        <v>4116.5057894736838</v>
      </c>
    </row>
    <row r="27" spans="1:97" x14ac:dyDescent="0.2">
      <c r="A27">
        <v>2001</v>
      </c>
      <c r="B27">
        <v>2</v>
      </c>
      <c r="C27">
        <v>828.2</v>
      </c>
      <c r="D27">
        <v>0</v>
      </c>
      <c r="E27">
        <v>28</v>
      </c>
      <c r="F27">
        <v>324.2</v>
      </c>
      <c r="G27">
        <v>772.20000000000016</v>
      </c>
      <c r="H27">
        <v>0</v>
      </c>
      <c r="I27">
        <v>604.20000000000005</v>
      </c>
      <c r="J27">
        <v>0</v>
      </c>
      <c r="K27">
        <v>660.2</v>
      </c>
      <c r="L27">
        <v>0</v>
      </c>
      <c r="M27">
        <v>716.20000000000016</v>
      </c>
      <c r="N27">
        <v>0</v>
      </c>
      <c r="O27">
        <v>0</v>
      </c>
      <c r="P27" s="21">
        <v>-11.578571428571426</v>
      </c>
    </row>
    <row r="28" spans="1:97" x14ac:dyDescent="0.2">
      <c r="A28">
        <v>2001</v>
      </c>
      <c r="B28">
        <v>3</v>
      </c>
      <c r="C28">
        <v>706.10000000000014</v>
      </c>
      <c r="D28">
        <v>0</v>
      </c>
      <c r="E28">
        <v>22</v>
      </c>
      <c r="F28">
        <v>158.09999999999994</v>
      </c>
      <c r="G28">
        <v>644.10000000000014</v>
      </c>
      <c r="H28">
        <v>0</v>
      </c>
      <c r="I28">
        <v>458.09999999999997</v>
      </c>
      <c r="J28">
        <v>0</v>
      </c>
      <c r="K28">
        <v>520.1</v>
      </c>
      <c r="L28">
        <v>0</v>
      </c>
      <c r="M28">
        <v>582.1</v>
      </c>
      <c r="N28">
        <v>0</v>
      </c>
      <c r="O28">
        <v>0</v>
      </c>
      <c r="P28" s="21">
        <v>-4.7774193548387087</v>
      </c>
      <c r="S28" t="s">
        <v>32</v>
      </c>
      <c r="T28">
        <f ca="1">AVERAGE(T16:T25)</f>
        <v>932.51</v>
      </c>
      <c r="U28" s="210">
        <f t="shared" ref="U28:AD28" ca="1" si="23">AVERAGE(U16:U25)</f>
        <v>820.91000000000008</v>
      </c>
      <c r="V28" s="210">
        <f t="shared" ca="1" si="23"/>
        <v>703.28</v>
      </c>
      <c r="W28" s="210">
        <f t="shared" ca="1" si="23"/>
        <v>465.23</v>
      </c>
      <c r="X28" s="210">
        <f t="shared" ca="1" si="23"/>
        <v>192.32</v>
      </c>
      <c r="Y28" s="210">
        <f t="shared" ca="1" si="23"/>
        <v>66.160000000000011</v>
      </c>
      <c r="Z28" s="210">
        <f t="shared" ca="1" si="23"/>
        <v>18.399999999999999</v>
      </c>
      <c r="AA28" s="210">
        <f t="shared" ca="1" si="23"/>
        <v>34.26</v>
      </c>
      <c r="AB28" s="210">
        <f t="shared" ca="1" si="23"/>
        <v>137.17000000000002</v>
      </c>
      <c r="AC28" s="210">
        <f t="shared" ca="1" si="23"/>
        <v>343.3</v>
      </c>
      <c r="AD28" s="210">
        <f t="shared" ca="1" si="23"/>
        <v>570.69000000000005</v>
      </c>
      <c r="AE28" s="210">
        <f ca="1">AVERAGE(AE16:AE25)</f>
        <v>801.45</v>
      </c>
      <c r="AG28">
        <f t="shared" ca="1" si="1"/>
        <v>5085.68</v>
      </c>
      <c r="AI28" t="s">
        <v>32</v>
      </c>
      <c r="AJ28">
        <f ca="1">AVERAGE(AJ15:AJ24)</f>
        <v>877.0200000000001</v>
      </c>
      <c r="AK28">
        <f t="shared" ref="AK28:AU28" ca="1" si="24">AVERAGE(AK15:AK24)</f>
        <v>758.85</v>
      </c>
      <c r="AL28">
        <f t="shared" ca="1" si="24"/>
        <v>637.29</v>
      </c>
      <c r="AM28">
        <f t="shared" ca="1" si="24"/>
        <v>401.37</v>
      </c>
      <c r="AN28">
        <f t="shared" ca="1" si="24"/>
        <v>141.04</v>
      </c>
      <c r="AO28">
        <f t="shared" ca="1" si="24"/>
        <v>35.230000000000004</v>
      </c>
      <c r="AP28">
        <f t="shared" ca="1" si="24"/>
        <v>7.830000000000001</v>
      </c>
      <c r="AQ28">
        <f t="shared" ca="1" si="24"/>
        <v>14.63</v>
      </c>
      <c r="AR28">
        <f t="shared" ca="1" si="24"/>
        <v>93.85</v>
      </c>
      <c r="AS28">
        <f t="shared" ca="1" si="24"/>
        <v>294.48</v>
      </c>
      <c r="AT28">
        <f t="shared" ca="1" si="24"/>
        <v>498.73000000000013</v>
      </c>
      <c r="AU28">
        <f t="shared" ca="1" si="24"/>
        <v>748.53000000000009</v>
      </c>
      <c r="AW28">
        <f t="shared" ref="AW28" ca="1" si="25">SUM(AJ28:AU28)</f>
        <v>4508.8499999999995</v>
      </c>
      <c r="AY28" t="s">
        <v>32</v>
      </c>
      <c r="AZ28">
        <f ca="1">AVERAGE(AZ15:AZ24)</f>
        <v>691.0200000000001</v>
      </c>
      <c r="BA28">
        <f t="shared" ref="BA28:BK28" ca="1" si="26">AVERAGE(BA15:BA24)</f>
        <v>589.64999999999986</v>
      </c>
      <c r="BB28">
        <f t="shared" ca="1" si="26"/>
        <v>453.18999999999994</v>
      </c>
      <c r="BC28">
        <f t="shared" ca="1" si="26"/>
        <v>226.19000000000005</v>
      </c>
      <c r="BD28">
        <f t="shared" ca="1" si="26"/>
        <v>36</v>
      </c>
      <c r="BE28">
        <f t="shared" ca="1" si="26"/>
        <v>1.0699999999999998</v>
      </c>
      <c r="BF28">
        <f t="shared" ca="1" si="26"/>
        <v>0</v>
      </c>
      <c r="BG28">
        <f t="shared" ca="1" si="26"/>
        <v>0.13999999999999985</v>
      </c>
      <c r="BH28">
        <f t="shared" ca="1" si="26"/>
        <v>15.219999999999999</v>
      </c>
      <c r="BI28">
        <f t="shared" ca="1" si="26"/>
        <v>131.9</v>
      </c>
      <c r="BJ28">
        <f t="shared" ca="1" si="26"/>
        <v>319.14</v>
      </c>
      <c r="BK28">
        <f t="shared" ca="1" si="26"/>
        <v>562.53000000000009</v>
      </c>
      <c r="BM28">
        <f t="shared" ref="BM28" ca="1" si="27">SUM(AZ28:BK28)</f>
        <v>3026.05</v>
      </c>
      <c r="BO28" t="s">
        <v>32</v>
      </c>
      <c r="BP28">
        <f ca="1">AVERAGE(BP16:BP25)</f>
        <v>754.55000000000007</v>
      </c>
      <c r="BQ28" s="210">
        <f t="shared" ref="BQ28:CA28" ca="1" si="28">AVERAGE(BQ16:BQ25)</f>
        <v>651.70999999999992</v>
      </c>
      <c r="BR28" s="210">
        <f t="shared" ca="1" si="28"/>
        <v>520.41</v>
      </c>
      <c r="BS28" s="210">
        <f t="shared" ca="1" si="28"/>
        <v>288.59000000000003</v>
      </c>
      <c r="BT28" s="210">
        <f t="shared" ca="1" si="28"/>
        <v>65.03</v>
      </c>
      <c r="BU28" s="210">
        <f t="shared" ca="1" si="28"/>
        <v>4.589999999999999</v>
      </c>
      <c r="BV28" s="210">
        <f t="shared" ca="1" si="28"/>
        <v>5.9999999999999963E-2</v>
      </c>
      <c r="BW28" s="210">
        <f t="shared" ca="1" si="28"/>
        <v>0.92999999999999994</v>
      </c>
      <c r="BX28" s="210">
        <f t="shared" ca="1" si="28"/>
        <v>31.900000000000006</v>
      </c>
      <c r="BY28" s="210">
        <f t="shared" ca="1" si="28"/>
        <v>175.56</v>
      </c>
      <c r="BZ28" s="210">
        <f t="shared" ca="1" si="28"/>
        <v>401.46</v>
      </c>
      <c r="CA28" s="210">
        <f t="shared" ca="1" si="28"/>
        <v>622.65</v>
      </c>
      <c r="CC28">
        <f t="shared" ref="CC28" ca="1" si="29">SUM(BP28:CA28)</f>
        <v>3517.4400000000005</v>
      </c>
      <c r="CE28" t="s">
        <v>32</v>
      </c>
      <c r="CF28">
        <f ca="1">AVERAGE(CF16:CF25)</f>
        <v>816.55</v>
      </c>
      <c r="CG28" s="210">
        <f t="shared" ref="CG28:CQ28" ca="1" si="30">AVERAGE(CG16:CG25)</f>
        <v>708.11</v>
      </c>
      <c r="CH28" s="210">
        <f t="shared" ca="1" si="30"/>
        <v>581.81999999999994</v>
      </c>
      <c r="CI28" s="210">
        <f t="shared" ca="1" si="30"/>
        <v>347.3</v>
      </c>
      <c r="CJ28" s="210">
        <f t="shared" ca="1" si="30"/>
        <v>100.5</v>
      </c>
      <c r="CK28" s="210">
        <f t="shared" ca="1" si="30"/>
        <v>15.389999999999997</v>
      </c>
      <c r="CL28" s="210">
        <f t="shared" ca="1" si="30"/>
        <v>1.0099999999999998</v>
      </c>
      <c r="CM28" s="210">
        <f t="shared" ca="1" si="30"/>
        <v>4.1100000000000003</v>
      </c>
      <c r="CN28" s="210">
        <f t="shared" ca="1" si="30"/>
        <v>58.85</v>
      </c>
      <c r="CO28" s="210">
        <f t="shared" ca="1" si="30"/>
        <v>229.97000000000003</v>
      </c>
      <c r="CP28" s="210">
        <f t="shared" ca="1" si="30"/>
        <v>461.4</v>
      </c>
      <c r="CQ28" s="210">
        <f t="shared" ca="1" si="30"/>
        <v>684.65</v>
      </c>
      <c r="CS28">
        <f t="shared" ref="CS28" ca="1" si="31">SUM(CF28:CQ28)</f>
        <v>4009.66</v>
      </c>
    </row>
    <row r="29" spans="1:97" x14ac:dyDescent="0.2">
      <c r="A29">
        <v>2001</v>
      </c>
      <c r="B29">
        <v>4</v>
      </c>
      <c r="C29">
        <v>389.8</v>
      </c>
      <c r="D29">
        <v>0</v>
      </c>
      <c r="E29">
        <v>0</v>
      </c>
      <c r="F29">
        <v>2</v>
      </c>
      <c r="G29">
        <v>329.80000000000007</v>
      </c>
      <c r="H29">
        <v>0</v>
      </c>
      <c r="I29">
        <v>157.29999999999998</v>
      </c>
      <c r="J29">
        <v>7.4999999999999982</v>
      </c>
      <c r="K29">
        <v>213.19999999999996</v>
      </c>
      <c r="L29">
        <v>3.3999999999999986</v>
      </c>
      <c r="M29">
        <v>270.5</v>
      </c>
      <c r="N29">
        <v>0.69999999999999929</v>
      </c>
      <c r="O29">
        <v>0</v>
      </c>
      <c r="P29" s="21">
        <v>5.0066666666666659</v>
      </c>
    </row>
    <row r="30" spans="1:97" x14ac:dyDescent="0.2">
      <c r="A30">
        <v>2001</v>
      </c>
      <c r="B30">
        <v>5</v>
      </c>
      <c r="C30">
        <v>161.70000000000002</v>
      </c>
      <c r="D30">
        <v>1.3</v>
      </c>
      <c r="E30">
        <v>0</v>
      </c>
      <c r="F30">
        <v>0</v>
      </c>
      <c r="G30">
        <v>107.50000000000003</v>
      </c>
      <c r="H30">
        <v>9.0999999999999979</v>
      </c>
      <c r="I30">
        <v>11.1</v>
      </c>
      <c r="J30">
        <v>98.699999999999974</v>
      </c>
      <c r="K30">
        <v>28.9</v>
      </c>
      <c r="L30">
        <v>54.499999999999986</v>
      </c>
      <c r="M30">
        <v>61.4</v>
      </c>
      <c r="N30">
        <v>24.999999999999993</v>
      </c>
      <c r="O30">
        <v>0</v>
      </c>
      <c r="P30" s="21">
        <v>12.825806451612905</v>
      </c>
    </row>
    <row r="31" spans="1:97" x14ac:dyDescent="0.2">
      <c r="A31">
        <v>2001</v>
      </c>
      <c r="B31">
        <v>6</v>
      </c>
      <c r="C31">
        <v>55.8</v>
      </c>
      <c r="D31">
        <v>39.4</v>
      </c>
      <c r="E31">
        <v>0</v>
      </c>
      <c r="F31">
        <v>0</v>
      </c>
      <c r="G31">
        <v>27.499999999999993</v>
      </c>
      <c r="H31">
        <v>71.099999999999994</v>
      </c>
      <c r="I31">
        <v>0</v>
      </c>
      <c r="J31">
        <v>223.6</v>
      </c>
      <c r="K31">
        <v>4</v>
      </c>
      <c r="L31">
        <v>167.6</v>
      </c>
      <c r="M31">
        <v>11.9</v>
      </c>
      <c r="N31">
        <v>115.5</v>
      </c>
      <c r="O31">
        <v>17.7</v>
      </c>
      <c r="P31" s="21">
        <v>17.45333333333333</v>
      </c>
      <c r="S31" t="s">
        <v>19</v>
      </c>
      <c r="T31" t="s">
        <v>20</v>
      </c>
      <c r="U31" t="s">
        <v>21</v>
      </c>
      <c r="V31" t="s">
        <v>22</v>
      </c>
      <c r="W31" t="s">
        <v>23</v>
      </c>
      <c r="X31" t="s">
        <v>24</v>
      </c>
      <c r="Y31" t="s">
        <v>25</v>
      </c>
      <c r="Z31" t="s">
        <v>26</v>
      </c>
      <c r="AA31" t="s">
        <v>27</v>
      </c>
      <c r="AB31" t="s">
        <v>28</v>
      </c>
      <c r="AC31" t="s">
        <v>29</v>
      </c>
      <c r="AD31" t="s">
        <v>30</v>
      </c>
      <c r="AE31" t="s">
        <v>31</v>
      </c>
      <c r="AI31" t="s">
        <v>19</v>
      </c>
      <c r="AJ31" t="s">
        <v>20</v>
      </c>
      <c r="AK31" t="s">
        <v>21</v>
      </c>
      <c r="AL31" t="s">
        <v>22</v>
      </c>
      <c r="AM31" t="s">
        <v>23</v>
      </c>
      <c r="AN31" t="s">
        <v>24</v>
      </c>
      <c r="AO31" t="s">
        <v>25</v>
      </c>
      <c r="AP31" t="s">
        <v>26</v>
      </c>
      <c r="AQ31" t="s">
        <v>27</v>
      </c>
      <c r="AR31" t="s">
        <v>28</v>
      </c>
      <c r="AS31" t="s">
        <v>29</v>
      </c>
      <c r="AT31" t="s">
        <v>30</v>
      </c>
      <c r="AU31" t="s">
        <v>31</v>
      </c>
      <c r="AY31" t="s">
        <v>19</v>
      </c>
      <c r="AZ31" t="s">
        <v>20</v>
      </c>
      <c r="BA31" t="s">
        <v>21</v>
      </c>
      <c r="BB31" t="s">
        <v>22</v>
      </c>
      <c r="BC31" t="s">
        <v>23</v>
      </c>
      <c r="BD31" t="s">
        <v>24</v>
      </c>
      <c r="BE31" t="s">
        <v>25</v>
      </c>
      <c r="BF31" t="s">
        <v>26</v>
      </c>
      <c r="BG31" t="s">
        <v>27</v>
      </c>
      <c r="BH31" t="s">
        <v>28</v>
      </c>
      <c r="BI31" t="s">
        <v>29</v>
      </c>
      <c r="BJ31" t="s">
        <v>30</v>
      </c>
      <c r="BK31" t="s">
        <v>31</v>
      </c>
      <c r="BO31" t="s">
        <v>19</v>
      </c>
      <c r="BP31" t="s">
        <v>20</v>
      </c>
      <c r="BQ31" t="s">
        <v>21</v>
      </c>
      <c r="BR31" t="s">
        <v>22</v>
      </c>
      <c r="BS31" t="s">
        <v>23</v>
      </c>
      <c r="BT31" t="s">
        <v>24</v>
      </c>
      <c r="BU31" t="s">
        <v>25</v>
      </c>
      <c r="BV31" t="s">
        <v>26</v>
      </c>
      <c r="BW31" t="s">
        <v>27</v>
      </c>
      <c r="BX31" t="s">
        <v>28</v>
      </c>
      <c r="BY31" t="s">
        <v>29</v>
      </c>
      <c r="BZ31" t="s">
        <v>30</v>
      </c>
      <c r="CA31" t="s">
        <v>31</v>
      </c>
      <c r="CE31" t="s">
        <v>19</v>
      </c>
      <c r="CF31" t="s">
        <v>20</v>
      </c>
      <c r="CG31" t="s">
        <v>21</v>
      </c>
      <c r="CH31" t="s">
        <v>22</v>
      </c>
      <c r="CI31" t="s">
        <v>23</v>
      </c>
      <c r="CJ31" t="s">
        <v>24</v>
      </c>
      <c r="CK31" t="s">
        <v>25</v>
      </c>
      <c r="CL31" t="s">
        <v>26</v>
      </c>
      <c r="CM31" t="s">
        <v>27</v>
      </c>
      <c r="CN31" t="s">
        <v>28</v>
      </c>
      <c r="CO31" t="s">
        <v>29</v>
      </c>
      <c r="CP31" t="s">
        <v>30</v>
      </c>
      <c r="CQ31" t="s">
        <v>31</v>
      </c>
    </row>
    <row r="32" spans="1:97" x14ac:dyDescent="0.2">
      <c r="A32">
        <v>2001</v>
      </c>
      <c r="B32">
        <v>7</v>
      </c>
      <c r="C32">
        <v>42.3</v>
      </c>
      <c r="D32">
        <v>58.500000000000007</v>
      </c>
      <c r="E32">
        <v>0</v>
      </c>
      <c r="F32">
        <v>0</v>
      </c>
      <c r="G32">
        <v>18.899999999999999</v>
      </c>
      <c r="H32">
        <v>97.09999999999998</v>
      </c>
      <c r="I32">
        <v>0</v>
      </c>
      <c r="J32">
        <v>264.2</v>
      </c>
      <c r="K32">
        <v>2.1999999999999993</v>
      </c>
      <c r="L32">
        <v>204.39999999999998</v>
      </c>
      <c r="M32">
        <v>7.6</v>
      </c>
      <c r="N32">
        <v>147.80000000000004</v>
      </c>
      <c r="O32">
        <v>29.999999999999996</v>
      </c>
      <c r="P32" s="21">
        <v>18.522580645161284</v>
      </c>
      <c r="S32">
        <v>1999</v>
      </c>
      <c r="T32">
        <f ca="1">OFFSET($D$2,(ROW()-32)*12+COLUMN()-20,0)</f>
        <v>0</v>
      </c>
      <c r="U32">
        <f t="shared" ref="U32:AE47" ca="1" si="32">OFFSET($D$2,(ROW()-32)*12+COLUMN()-20,0)</f>
        <v>0</v>
      </c>
      <c r="V32">
        <f t="shared" ca="1" si="32"/>
        <v>0</v>
      </c>
      <c r="W32">
        <f t="shared" ca="1" si="32"/>
        <v>0</v>
      </c>
      <c r="X32">
        <f t="shared" ca="1" si="32"/>
        <v>11.600000000000001</v>
      </c>
      <c r="Y32">
        <f t="shared" ca="1" si="32"/>
        <v>55.9</v>
      </c>
      <c r="Z32">
        <f t="shared" ca="1" si="32"/>
        <v>89.399999999999977</v>
      </c>
      <c r="AA32">
        <f t="shared" ca="1" si="32"/>
        <v>24.299999999999997</v>
      </c>
      <c r="AB32">
        <f t="shared" ca="1" si="32"/>
        <v>26.7</v>
      </c>
      <c r="AC32">
        <f t="shared" ca="1" si="32"/>
        <v>0</v>
      </c>
      <c r="AD32">
        <f t="shared" ca="1" si="32"/>
        <v>0</v>
      </c>
      <c r="AE32">
        <f t="shared" ca="1" si="32"/>
        <v>0</v>
      </c>
      <c r="AG32" s="42">
        <f t="shared" ref="AG32:AG51" ca="1" si="33">SUM(T32:AE32)</f>
        <v>207.89999999999998</v>
      </c>
      <c r="AI32">
        <v>1999</v>
      </c>
      <c r="AJ32">
        <f ca="1">OFFSET($H$2,(ROW()-32)*12+COLUMN()-36,0)</f>
        <v>0</v>
      </c>
      <c r="AK32">
        <f t="shared" ref="AK32:AU47" ca="1" si="34">OFFSET($H$2,(ROW()-32)*12+COLUMN()-36,0)</f>
        <v>0</v>
      </c>
      <c r="AL32">
        <f t="shared" ca="1" si="34"/>
        <v>0</v>
      </c>
      <c r="AM32">
        <f t="shared" ca="1" si="34"/>
        <v>0</v>
      </c>
      <c r="AN32">
        <f t="shared" ca="1" si="34"/>
        <v>33.299999999999997</v>
      </c>
      <c r="AO32">
        <f t="shared" ca="1" si="34"/>
        <v>92.5</v>
      </c>
      <c r="AP32">
        <f t="shared" ca="1" si="34"/>
        <v>140.49999999999997</v>
      </c>
      <c r="AQ32">
        <f t="shared" ca="1" si="34"/>
        <v>53.8</v>
      </c>
      <c r="AR32">
        <f t="shared" ca="1" si="34"/>
        <v>47.8</v>
      </c>
      <c r="AS32">
        <f t="shared" ca="1" si="34"/>
        <v>0</v>
      </c>
      <c r="AT32">
        <f t="shared" ca="1" si="34"/>
        <v>0</v>
      </c>
      <c r="AU32">
        <f t="shared" ca="1" si="34"/>
        <v>0</v>
      </c>
      <c r="AW32" s="42">
        <f t="shared" ref="AW32:AW53" ca="1" si="35">SUM(AJ32:AU32)</f>
        <v>367.9</v>
      </c>
      <c r="AY32">
        <v>1999</v>
      </c>
      <c r="AZ32">
        <f ca="1">OFFSET($J$2,(ROW()-32)*12+COLUMN()-52,0)</f>
        <v>0</v>
      </c>
      <c r="BA32">
        <f t="shared" ref="BA32:BK47" ca="1" si="36">OFFSET($J$2,(ROW()-32)*12+COLUMN()-52,0)</f>
        <v>0</v>
      </c>
      <c r="BB32">
        <f t="shared" ca="1" si="36"/>
        <v>0</v>
      </c>
      <c r="BC32">
        <f t="shared" ca="1" si="36"/>
        <v>3.0999999999999996</v>
      </c>
      <c r="BD32">
        <f t="shared" ca="1" si="36"/>
        <v>140.70000000000002</v>
      </c>
      <c r="BE32">
        <f t="shared" ca="1" si="36"/>
        <v>239.8</v>
      </c>
      <c r="BF32">
        <f t="shared" ca="1" si="36"/>
        <v>320.60000000000008</v>
      </c>
      <c r="BG32">
        <f t="shared" ca="1" si="36"/>
        <v>216.1</v>
      </c>
      <c r="BH32">
        <f t="shared" ca="1" si="36"/>
        <v>156.60000000000005</v>
      </c>
      <c r="BI32">
        <f t="shared" ca="1" si="36"/>
        <v>4.8000000000000007</v>
      </c>
      <c r="BJ32">
        <f t="shared" ca="1" si="36"/>
        <v>0.19999999999999929</v>
      </c>
      <c r="BK32">
        <f t="shared" ca="1" si="36"/>
        <v>0</v>
      </c>
      <c r="BM32" s="42">
        <f t="shared" ref="BM32:BM53" ca="1" si="37">SUM(AZ32:BK32)</f>
        <v>1081.9000000000001</v>
      </c>
      <c r="BO32">
        <v>1999</v>
      </c>
      <c r="BP32">
        <f ca="1">OFFSET($L$2,(ROW()-32)*12+COLUMN()-68,0)</f>
        <v>0</v>
      </c>
      <c r="BQ32">
        <f t="shared" ref="BQ32:CA47" ca="1" si="38">OFFSET($L$2,(ROW()-32)*12+COLUMN()-68,0)</f>
        <v>0</v>
      </c>
      <c r="BR32">
        <f t="shared" ca="1" si="38"/>
        <v>0</v>
      </c>
      <c r="BS32">
        <f t="shared" ca="1" si="38"/>
        <v>0.69999999999999929</v>
      </c>
      <c r="BT32">
        <f t="shared" ca="1" si="38"/>
        <v>100.60000000000001</v>
      </c>
      <c r="BU32">
        <f t="shared" ca="1" si="38"/>
        <v>185.1</v>
      </c>
      <c r="BV32">
        <f t="shared" ca="1" si="38"/>
        <v>258.59999999999997</v>
      </c>
      <c r="BW32">
        <f t="shared" ca="1" si="38"/>
        <v>155.19999999999996</v>
      </c>
      <c r="BX32">
        <f t="shared" ca="1" si="38"/>
        <v>112.10000000000004</v>
      </c>
      <c r="BY32">
        <f t="shared" ca="1" si="38"/>
        <v>0.80000000000000071</v>
      </c>
      <c r="BZ32">
        <f t="shared" ca="1" si="38"/>
        <v>0</v>
      </c>
      <c r="CA32">
        <f t="shared" ca="1" si="38"/>
        <v>0</v>
      </c>
      <c r="CC32" s="42">
        <f t="shared" ref="CC32:CC53" ca="1" si="39">SUM(BP32:CA32)</f>
        <v>813.09999999999991</v>
      </c>
      <c r="CE32">
        <v>1999</v>
      </c>
      <c r="CF32">
        <f ca="1">OFFSET($N$2,(ROW()-32)*12+COLUMN()-84,0)</f>
        <v>0</v>
      </c>
      <c r="CG32">
        <f t="shared" ref="CG32:CQ47" ca="1" si="40">OFFSET($N$2,(ROW()-32)*12+COLUMN()-84,0)</f>
        <v>0</v>
      </c>
      <c r="CH32">
        <f t="shared" ca="1" si="40"/>
        <v>0</v>
      </c>
      <c r="CI32">
        <f t="shared" ca="1" si="40"/>
        <v>0</v>
      </c>
      <c r="CJ32">
        <f t="shared" ca="1" si="40"/>
        <v>64.7</v>
      </c>
      <c r="CK32">
        <f t="shared" ca="1" si="40"/>
        <v>135.30000000000001</v>
      </c>
      <c r="CL32">
        <f t="shared" ca="1" si="40"/>
        <v>197.39999999999995</v>
      </c>
      <c r="CM32">
        <f t="shared" ca="1" si="40"/>
        <v>98.500000000000014</v>
      </c>
      <c r="CN32">
        <f t="shared" ca="1" si="40"/>
        <v>74.099999999999994</v>
      </c>
      <c r="CO32">
        <f t="shared" ca="1" si="40"/>
        <v>0</v>
      </c>
      <c r="CP32">
        <f t="shared" ca="1" si="40"/>
        <v>0</v>
      </c>
      <c r="CQ32">
        <f t="shared" ca="1" si="40"/>
        <v>0</v>
      </c>
      <c r="CS32" s="42">
        <f t="shared" ref="CS32:CS53" ca="1" si="41">SUM(CF32:CQ32)</f>
        <v>570</v>
      </c>
    </row>
    <row r="33" spans="1:97" x14ac:dyDescent="0.2">
      <c r="A33">
        <v>2001</v>
      </c>
      <c r="B33">
        <v>8</v>
      </c>
      <c r="C33">
        <v>18.100000000000001</v>
      </c>
      <c r="D33">
        <v>78.899999999999991</v>
      </c>
      <c r="E33">
        <v>0</v>
      </c>
      <c r="F33">
        <v>0</v>
      </c>
      <c r="G33">
        <v>6.4</v>
      </c>
      <c r="H33">
        <v>129.19999999999999</v>
      </c>
      <c r="I33">
        <v>0</v>
      </c>
      <c r="J33">
        <v>308.8</v>
      </c>
      <c r="K33">
        <v>0</v>
      </c>
      <c r="L33">
        <v>246.8</v>
      </c>
      <c r="M33">
        <v>0.90000000000000036</v>
      </c>
      <c r="N33">
        <v>185.70000000000002</v>
      </c>
      <c r="O33">
        <v>47</v>
      </c>
      <c r="P33" s="21">
        <v>19.961290322580648</v>
      </c>
      <c r="S33">
        <v>2000</v>
      </c>
      <c r="T33">
        <f t="shared" ref="T33:AE52" ca="1" si="42">OFFSET($D$2,(ROW()-32)*12+COLUMN()-20,0)</f>
        <v>0</v>
      </c>
      <c r="U33">
        <f t="shared" ca="1" si="32"/>
        <v>0</v>
      </c>
      <c r="V33">
        <f t="shared" ca="1" si="32"/>
        <v>0</v>
      </c>
      <c r="W33">
        <f t="shared" ca="1" si="32"/>
        <v>0</v>
      </c>
      <c r="X33">
        <f t="shared" ca="1" si="32"/>
        <v>3.6999999999999997</v>
      </c>
      <c r="Y33">
        <f t="shared" ca="1" si="32"/>
        <v>9.1999999999999993</v>
      </c>
      <c r="Z33">
        <f t="shared" ca="1" si="32"/>
        <v>24.9</v>
      </c>
      <c r="AA33">
        <f t="shared" ca="1" si="32"/>
        <v>21</v>
      </c>
      <c r="AB33">
        <f t="shared" ca="1" si="32"/>
        <v>2.2000000000000002</v>
      </c>
      <c r="AC33">
        <f t="shared" ca="1" si="32"/>
        <v>0</v>
      </c>
      <c r="AD33">
        <f t="shared" ca="1" si="32"/>
        <v>0</v>
      </c>
      <c r="AE33">
        <f t="shared" ca="1" si="32"/>
        <v>0</v>
      </c>
      <c r="AG33" s="42">
        <f t="shared" ca="1" si="33"/>
        <v>61</v>
      </c>
      <c r="AI33">
        <v>2000</v>
      </c>
      <c r="AJ33">
        <f t="shared" ref="AJ33:AU52" ca="1" si="43">OFFSET($H$2,(ROW()-32)*12+COLUMN()-36,0)</f>
        <v>0</v>
      </c>
      <c r="AK33">
        <f t="shared" ca="1" si="34"/>
        <v>0</v>
      </c>
      <c r="AL33">
        <f t="shared" ca="1" si="34"/>
        <v>0</v>
      </c>
      <c r="AM33">
        <f t="shared" ca="1" si="34"/>
        <v>0</v>
      </c>
      <c r="AN33">
        <f t="shared" ca="1" si="34"/>
        <v>9.7999999999999972</v>
      </c>
      <c r="AO33">
        <f t="shared" ca="1" si="34"/>
        <v>23.7</v>
      </c>
      <c r="AP33">
        <f t="shared" ca="1" si="34"/>
        <v>59.9</v>
      </c>
      <c r="AQ33">
        <f t="shared" ca="1" si="34"/>
        <v>57.1</v>
      </c>
      <c r="AR33">
        <f t="shared" ca="1" si="34"/>
        <v>12.499999999999996</v>
      </c>
      <c r="AS33">
        <f t="shared" ca="1" si="34"/>
        <v>0</v>
      </c>
      <c r="AT33">
        <f t="shared" ca="1" si="34"/>
        <v>0</v>
      </c>
      <c r="AU33">
        <f t="shared" ca="1" si="34"/>
        <v>0</v>
      </c>
      <c r="AW33" s="42">
        <f t="shared" ca="1" si="35"/>
        <v>163</v>
      </c>
      <c r="AY33">
        <v>2000</v>
      </c>
      <c r="AZ33">
        <f t="shared" ref="AZ33:BK52" ca="1" si="44">OFFSET($J$2,(ROW()-32)*12+COLUMN()-52,0)</f>
        <v>0</v>
      </c>
      <c r="BA33">
        <f t="shared" ca="1" si="36"/>
        <v>0</v>
      </c>
      <c r="BB33">
        <f t="shared" ca="1" si="36"/>
        <v>0</v>
      </c>
      <c r="BC33">
        <f t="shared" ca="1" si="36"/>
        <v>1.8000000000000007</v>
      </c>
      <c r="BD33">
        <f t="shared" ca="1" si="36"/>
        <v>71.099999999999994</v>
      </c>
      <c r="BE33">
        <f t="shared" ca="1" si="36"/>
        <v>148.19999999999999</v>
      </c>
      <c r="BF33">
        <f t="shared" ca="1" si="36"/>
        <v>227.20000000000002</v>
      </c>
      <c r="BG33">
        <f t="shared" ca="1" si="36"/>
        <v>218.6</v>
      </c>
      <c r="BH33">
        <f t="shared" ca="1" si="36"/>
        <v>81.000000000000014</v>
      </c>
      <c r="BI33">
        <f t="shared" ca="1" si="36"/>
        <v>20.5</v>
      </c>
      <c r="BJ33">
        <f t="shared" ca="1" si="36"/>
        <v>0</v>
      </c>
      <c r="BK33">
        <f t="shared" ca="1" si="36"/>
        <v>0</v>
      </c>
      <c r="BM33" s="42">
        <f t="shared" ca="1" si="37"/>
        <v>768.4</v>
      </c>
      <c r="BO33">
        <v>2000</v>
      </c>
      <c r="BP33">
        <f t="shared" ref="BP33:CA52" ca="1" si="45">OFFSET($L$2,(ROW()-32)*12+COLUMN()-68,0)</f>
        <v>0</v>
      </c>
      <c r="BQ33">
        <f t="shared" ca="1" si="38"/>
        <v>0</v>
      </c>
      <c r="BR33">
        <f t="shared" ca="1" si="38"/>
        <v>0</v>
      </c>
      <c r="BS33">
        <f t="shared" ca="1" si="38"/>
        <v>0</v>
      </c>
      <c r="BT33">
        <f t="shared" ca="1" si="38"/>
        <v>39.499999999999993</v>
      </c>
      <c r="BU33">
        <f t="shared" ca="1" si="38"/>
        <v>95.3</v>
      </c>
      <c r="BV33">
        <f t="shared" ca="1" si="38"/>
        <v>165.9</v>
      </c>
      <c r="BW33">
        <f t="shared" ca="1" si="38"/>
        <v>159</v>
      </c>
      <c r="BX33">
        <f t="shared" ca="1" si="38"/>
        <v>48.999999999999986</v>
      </c>
      <c r="BY33">
        <f t="shared" ca="1" si="38"/>
        <v>7.5</v>
      </c>
      <c r="BZ33">
        <f t="shared" ca="1" si="38"/>
        <v>0</v>
      </c>
      <c r="CA33">
        <f t="shared" ca="1" si="38"/>
        <v>0</v>
      </c>
      <c r="CC33" s="42">
        <f t="shared" ca="1" si="39"/>
        <v>516.20000000000005</v>
      </c>
      <c r="CE33">
        <v>2000</v>
      </c>
      <c r="CF33">
        <f t="shared" ref="CF33:CQ52" ca="1" si="46">OFFSET($N$2,(ROW()-32)*12+COLUMN()-84,0)</f>
        <v>0</v>
      </c>
      <c r="CG33">
        <f t="shared" ca="1" si="40"/>
        <v>0</v>
      </c>
      <c r="CH33">
        <f t="shared" ca="1" si="40"/>
        <v>0</v>
      </c>
      <c r="CI33">
        <f t="shared" ca="1" si="40"/>
        <v>0</v>
      </c>
      <c r="CJ33">
        <f t="shared" ca="1" si="40"/>
        <v>19</v>
      </c>
      <c r="CK33">
        <f t="shared" ca="1" si="40"/>
        <v>53</v>
      </c>
      <c r="CL33">
        <f t="shared" ca="1" si="40"/>
        <v>108.29999999999998</v>
      </c>
      <c r="CM33">
        <f t="shared" ca="1" si="40"/>
        <v>105.1</v>
      </c>
      <c r="CN33">
        <f t="shared" ca="1" si="40"/>
        <v>26.4</v>
      </c>
      <c r="CO33">
        <f t="shared" ca="1" si="40"/>
        <v>1.3000000000000007</v>
      </c>
      <c r="CP33">
        <f t="shared" ca="1" si="40"/>
        <v>0</v>
      </c>
      <c r="CQ33">
        <f t="shared" ca="1" si="40"/>
        <v>0</v>
      </c>
      <c r="CS33" s="42">
        <f t="shared" ca="1" si="41"/>
        <v>313.09999999999997</v>
      </c>
    </row>
    <row r="34" spans="1:97" x14ac:dyDescent="0.2">
      <c r="A34">
        <v>2001</v>
      </c>
      <c r="B34">
        <v>9</v>
      </c>
      <c r="C34">
        <v>165.2</v>
      </c>
      <c r="D34">
        <v>7.6999999999999993</v>
      </c>
      <c r="E34">
        <v>0</v>
      </c>
      <c r="F34">
        <v>0</v>
      </c>
      <c r="G34">
        <v>113.60000000000001</v>
      </c>
      <c r="H34">
        <v>16.100000000000001</v>
      </c>
      <c r="I34">
        <v>18.100000000000001</v>
      </c>
      <c r="J34">
        <v>100.60000000000001</v>
      </c>
      <c r="K34">
        <v>36.4</v>
      </c>
      <c r="L34">
        <v>58.90000000000002</v>
      </c>
      <c r="M34">
        <v>68</v>
      </c>
      <c r="N34">
        <v>30.5</v>
      </c>
      <c r="O34">
        <v>2.7000000000000028</v>
      </c>
      <c r="P34" s="21">
        <v>12.750000000000002</v>
      </c>
      <c r="S34">
        <v>2001</v>
      </c>
      <c r="T34">
        <f t="shared" ca="1" si="42"/>
        <v>0</v>
      </c>
      <c r="U34">
        <f t="shared" ca="1" si="32"/>
        <v>0</v>
      </c>
      <c r="V34">
        <f t="shared" ca="1" si="32"/>
        <v>0</v>
      </c>
      <c r="W34">
        <f t="shared" ca="1" si="32"/>
        <v>0</v>
      </c>
      <c r="X34">
        <f t="shared" ca="1" si="32"/>
        <v>1.3</v>
      </c>
      <c r="Y34">
        <f t="shared" ca="1" si="32"/>
        <v>39.4</v>
      </c>
      <c r="Z34">
        <f t="shared" ca="1" si="32"/>
        <v>58.500000000000007</v>
      </c>
      <c r="AA34">
        <f t="shared" ca="1" si="32"/>
        <v>78.899999999999991</v>
      </c>
      <c r="AB34">
        <f t="shared" ca="1" si="32"/>
        <v>7.6999999999999993</v>
      </c>
      <c r="AC34">
        <f t="shared" ca="1" si="32"/>
        <v>0</v>
      </c>
      <c r="AD34">
        <f t="shared" ca="1" si="32"/>
        <v>0</v>
      </c>
      <c r="AE34">
        <f t="shared" ca="1" si="32"/>
        <v>0</v>
      </c>
      <c r="AG34" s="42">
        <f t="shared" ca="1" si="33"/>
        <v>185.79999999999998</v>
      </c>
      <c r="AI34">
        <v>2001</v>
      </c>
      <c r="AJ34">
        <f t="shared" ca="1" si="43"/>
        <v>0</v>
      </c>
      <c r="AK34">
        <f t="shared" ca="1" si="34"/>
        <v>0</v>
      </c>
      <c r="AL34">
        <f t="shared" ca="1" si="34"/>
        <v>0</v>
      </c>
      <c r="AM34">
        <f t="shared" ca="1" si="34"/>
        <v>0</v>
      </c>
      <c r="AN34">
        <f t="shared" ca="1" si="34"/>
        <v>9.0999999999999979</v>
      </c>
      <c r="AO34">
        <f t="shared" ca="1" si="34"/>
        <v>71.099999999999994</v>
      </c>
      <c r="AP34">
        <f t="shared" ca="1" si="34"/>
        <v>97.09999999999998</v>
      </c>
      <c r="AQ34">
        <f t="shared" ca="1" si="34"/>
        <v>129.19999999999999</v>
      </c>
      <c r="AR34">
        <f t="shared" ca="1" si="34"/>
        <v>16.100000000000001</v>
      </c>
      <c r="AS34">
        <f t="shared" ca="1" si="34"/>
        <v>0</v>
      </c>
      <c r="AT34">
        <f t="shared" ca="1" si="34"/>
        <v>0</v>
      </c>
      <c r="AU34">
        <f t="shared" ca="1" si="34"/>
        <v>0</v>
      </c>
      <c r="AW34" s="42">
        <f t="shared" ca="1" si="35"/>
        <v>322.59999999999997</v>
      </c>
      <c r="AY34">
        <v>2001</v>
      </c>
      <c r="AZ34">
        <f t="shared" ca="1" si="44"/>
        <v>0</v>
      </c>
      <c r="BA34">
        <f t="shared" ca="1" si="36"/>
        <v>0</v>
      </c>
      <c r="BB34">
        <f t="shared" ca="1" si="36"/>
        <v>0</v>
      </c>
      <c r="BC34">
        <f t="shared" ca="1" si="36"/>
        <v>7.4999999999999982</v>
      </c>
      <c r="BD34">
        <f t="shared" ca="1" si="36"/>
        <v>98.699999999999974</v>
      </c>
      <c r="BE34">
        <f t="shared" ca="1" si="36"/>
        <v>223.6</v>
      </c>
      <c r="BF34">
        <f t="shared" ca="1" si="36"/>
        <v>264.2</v>
      </c>
      <c r="BG34">
        <f t="shared" ca="1" si="36"/>
        <v>308.8</v>
      </c>
      <c r="BH34">
        <f t="shared" ca="1" si="36"/>
        <v>100.60000000000001</v>
      </c>
      <c r="BI34">
        <f t="shared" ca="1" si="36"/>
        <v>25.399999999999995</v>
      </c>
      <c r="BJ34">
        <f t="shared" ca="1" si="36"/>
        <v>0.90000000000000036</v>
      </c>
      <c r="BK34">
        <f t="shared" ca="1" si="36"/>
        <v>0</v>
      </c>
      <c r="BM34" s="42">
        <f t="shared" ca="1" si="37"/>
        <v>1029.7</v>
      </c>
      <c r="BO34">
        <v>2001</v>
      </c>
      <c r="BP34">
        <f t="shared" ca="1" si="45"/>
        <v>0</v>
      </c>
      <c r="BQ34">
        <f t="shared" ca="1" si="38"/>
        <v>0</v>
      </c>
      <c r="BR34">
        <f t="shared" ca="1" si="38"/>
        <v>0</v>
      </c>
      <c r="BS34">
        <f t="shared" ca="1" si="38"/>
        <v>3.3999999999999986</v>
      </c>
      <c r="BT34">
        <f t="shared" ca="1" si="38"/>
        <v>54.499999999999986</v>
      </c>
      <c r="BU34">
        <f t="shared" ca="1" si="38"/>
        <v>167.6</v>
      </c>
      <c r="BV34">
        <f t="shared" ca="1" si="38"/>
        <v>204.39999999999998</v>
      </c>
      <c r="BW34">
        <f t="shared" ca="1" si="38"/>
        <v>246.8</v>
      </c>
      <c r="BX34">
        <f t="shared" ca="1" si="38"/>
        <v>58.90000000000002</v>
      </c>
      <c r="BY34">
        <f t="shared" ca="1" si="38"/>
        <v>12.1</v>
      </c>
      <c r="BZ34">
        <f t="shared" ca="1" si="38"/>
        <v>0</v>
      </c>
      <c r="CA34">
        <f t="shared" ca="1" si="38"/>
        <v>0</v>
      </c>
      <c r="CC34" s="42">
        <f t="shared" ca="1" si="39"/>
        <v>747.7</v>
      </c>
      <c r="CE34">
        <v>2001</v>
      </c>
      <c r="CF34">
        <f t="shared" ca="1" si="46"/>
        <v>0</v>
      </c>
      <c r="CG34">
        <f t="shared" ca="1" si="40"/>
        <v>0</v>
      </c>
      <c r="CH34">
        <f t="shared" ca="1" si="40"/>
        <v>0</v>
      </c>
      <c r="CI34">
        <f t="shared" ca="1" si="40"/>
        <v>0.69999999999999929</v>
      </c>
      <c r="CJ34">
        <f t="shared" ca="1" si="40"/>
        <v>24.999999999999993</v>
      </c>
      <c r="CK34">
        <f t="shared" ca="1" si="40"/>
        <v>115.5</v>
      </c>
      <c r="CL34">
        <f t="shared" ca="1" si="40"/>
        <v>147.80000000000004</v>
      </c>
      <c r="CM34">
        <f t="shared" ca="1" si="40"/>
        <v>185.70000000000002</v>
      </c>
      <c r="CN34">
        <f t="shared" ca="1" si="40"/>
        <v>30.5</v>
      </c>
      <c r="CO34">
        <f t="shared" ca="1" si="40"/>
        <v>1.7000000000000011</v>
      </c>
      <c r="CP34">
        <f t="shared" ca="1" si="40"/>
        <v>0</v>
      </c>
      <c r="CQ34">
        <f t="shared" ca="1" si="40"/>
        <v>0</v>
      </c>
      <c r="CS34" s="42">
        <f t="shared" ca="1" si="41"/>
        <v>506.90000000000003</v>
      </c>
    </row>
    <row r="35" spans="1:97" x14ac:dyDescent="0.2">
      <c r="A35">
        <v>2001</v>
      </c>
      <c r="B35">
        <v>10</v>
      </c>
      <c r="C35">
        <v>348.69999999999993</v>
      </c>
      <c r="D35">
        <v>0</v>
      </c>
      <c r="E35">
        <v>0</v>
      </c>
      <c r="F35">
        <v>1.7999999999999972</v>
      </c>
      <c r="G35">
        <v>286.7</v>
      </c>
      <c r="H35">
        <v>0</v>
      </c>
      <c r="I35">
        <v>126.10000000000002</v>
      </c>
      <c r="J35">
        <v>25.399999999999995</v>
      </c>
      <c r="K35">
        <v>174.80000000000004</v>
      </c>
      <c r="L35">
        <v>12.1</v>
      </c>
      <c r="M35">
        <v>226.40000000000006</v>
      </c>
      <c r="N35">
        <v>1.7000000000000011</v>
      </c>
      <c r="O35">
        <v>0</v>
      </c>
      <c r="P35" s="21">
        <v>6.751612903225805</v>
      </c>
      <c r="S35">
        <v>2002</v>
      </c>
      <c r="T35">
        <f t="shared" ca="1" si="42"/>
        <v>0</v>
      </c>
      <c r="U35">
        <f t="shared" ca="1" si="32"/>
        <v>0</v>
      </c>
      <c r="V35">
        <f t="shared" ca="1" si="32"/>
        <v>0</v>
      </c>
      <c r="W35">
        <f t="shared" ca="1" si="32"/>
        <v>0.1</v>
      </c>
      <c r="X35">
        <f t="shared" ca="1" si="32"/>
        <v>0.9</v>
      </c>
      <c r="Y35">
        <f t="shared" ca="1" si="32"/>
        <v>32.5</v>
      </c>
      <c r="Z35">
        <f t="shared" ca="1" si="32"/>
        <v>84.200000000000017</v>
      </c>
      <c r="AA35">
        <f t="shared" ca="1" si="32"/>
        <v>49.399999999999991</v>
      </c>
      <c r="AB35">
        <f t="shared" ca="1" si="32"/>
        <v>31.400000000000002</v>
      </c>
      <c r="AC35">
        <f t="shared" ca="1" si="32"/>
        <v>2.2999999999999998</v>
      </c>
      <c r="AD35">
        <f t="shared" ca="1" si="32"/>
        <v>0</v>
      </c>
      <c r="AE35">
        <f t="shared" ca="1" si="32"/>
        <v>0</v>
      </c>
      <c r="AG35" s="42">
        <f t="shared" ca="1" si="33"/>
        <v>200.80000000000004</v>
      </c>
      <c r="AI35">
        <v>2002</v>
      </c>
      <c r="AJ35">
        <f t="shared" ca="1" si="43"/>
        <v>0</v>
      </c>
      <c r="AK35">
        <f t="shared" ca="1" si="34"/>
        <v>0</v>
      </c>
      <c r="AL35">
        <f t="shared" ca="1" si="34"/>
        <v>0</v>
      </c>
      <c r="AM35">
        <f t="shared" ca="1" si="34"/>
        <v>3</v>
      </c>
      <c r="AN35">
        <f t="shared" ca="1" si="34"/>
        <v>6.5</v>
      </c>
      <c r="AO35">
        <f t="shared" ca="1" si="34"/>
        <v>60.3</v>
      </c>
      <c r="AP35">
        <f t="shared" ca="1" si="34"/>
        <v>136.59999999999997</v>
      </c>
      <c r="AQ35">
        <f t="shared" ca="1" si="34"/>
        <v>93.8</v>
      </c>
      <c r="AR35">
        <f t="shared" ca="1" si="34"/>
        <v>58.5</v>
      </c>
      <c r="AS35">
        <f t="shared" ca="1" si="34"/>
        <v>4.3000000000000007</v>
      </c>
      <c r="AT35">
        <f t="shared" ca="1" si="34"/>
        <v>0</v>
      </c>
      <c r="AU35">
        <f t="shared" ca="1" si="34"/>
        <v>0</v>
      </c>
      <c r="AW35" s="42">
        <f t="shared" ca="1" si="35"/>
        <v>363</v>
      </c>
      <c r="AY35">
        <v>2002</v>
      </c>
      <c r="AZ35">
        <f t="shared" ca="1" si="44"/>
        <v>0</v>
      </c>
      <c r="BA35">
        <f t="shared" ca="1" si="36"/>
        <v>0</v>
      </c>
      <c r="BB35">
        <f t="shared" ca="1" si="36"/>
        <v>0</v>
      </c>
      <c r="BC35">
        <f t="shared" ca="1" si="36"/>
        <v>19.3</v>
      </c>
      <c r="BD35">
        <f t="shared" ca="1" si="36"/>
        <v>36</v>
      </c>
      <c r="BE35">
        <f t="shared" ca="1" si="36"/>
        <v>197.70000000000002</v>
      </c>
      <c r="BF35">
        <f t="shared" ca="1" si="36"/>
        <v>320.59999999999991</v>
      </c>
      <c r="BG35">
        <f t="shared" ca="1" si="36"/>
        <v>275.60000000000002</v>
      </c>
      <c r="BH35">
        <f t="shared" ca="1" si="36"/>
        <v>186.70000000000002</v>
      </c>
      <c r="BI35">
        <f t="shared" ca="1" si="36"/>
        <v>14.9</v>
      </c>
      <c r="BJ35">
        <f t="shared" ca="1" si="36"/>
        <v>0</v>
      </c>
      <c r="BK35">
        <f t="shared" ca="1" si="36"/>
        <v>0</v>
      </c>
      <c r="BM35" s="42">
        <f t="shared" ca="1" si="37"/>
        <v>1050.8</v>
      </c>
      <c r="BO35">
        <v>2002</v>
      </c>
      <c r="BP35">
        <f t="shared" ca="1" si="45"/>
        <v>0</v>
      </c>
      <c r="BQ35">
        <f t="shared" ca="1" si="38"/>
        <v>0</v>
      </c>
      <c r="BR35">
        <f t="shared" ca="1" si="38"/>
        <v>0</v>
      </c>
      <c r="BS35">
        <f t="shared" ca="1" si="38"/>
        <v>11.8</v>
      </c>
      <c r="BT35">
        <f t="shared" ca="1" si="38"/>
        <v>21.8</v>
      </c>
      <c r="BU35">
        <f t="shared" ca="1" si="38"/>
        <v>144.9</v>
      </c>
      <c r="BV35">
        <f t="shared" ca="1" si="38"/>
        <v>258.60000000000002</v>
      </c>
      <c r="BW35">
        <f t="shared" ca="1" si="38"/>
        <v>213.60000000000002</v>
      </c>
      <c r="BX35">
        <f t="shared" ca="1" si="38"/>
        <v>137.20000000000005</v>
      </c>
      <c r="BY35">
        <f t="shared" ca="1" si="38"/>
        <v>8.7000000000000011</v>
      </c>
      <c r="BZ35">
        <f t="shared" ca="1" si="38"/>
        <v>0</v>
      </c>
      <c r="CA35">
        <f t="shared" ca="1" si="38"/>
        <v>0</v>
      </c>
      <c r="CC35" s="42">
        <f t="shared" ca="1" si="39"/>
        <v>796.60000000000014</v>
      </c>
      <c r="CE35">
        <v>2002</v>
      </c>
      <c r="CF35">
        <f t="shared" ca="1" si="46"/>
        <v>0</v>
      </c>
      <c r="CG35">
        <f t="shared" ca="1" si="40"/>
        <v>0</v>
      </c>
      <c r="CH35">
        <f t="shared" ca="1" si="40"/>
        <v>0</v>
      </c>
      <c r="CI35">
        <f t="shared" ca="1" si="40"/>
        <v>7</v>
      </c>
      <c r="CJ35">
        <f t="shared" ca="1" si="40"/>
        <v>13.3</v>
      </c>
      <c r="CK35">
        <f t="shared" ca="1" si="40"/>
        <v>98.9</v>
      </c>
      <c r="CL35">
        <f t="shared" ca="1" si="40"/>
        <v>196.6</v>
      </c>
      <c r="CM35">
        <f t="shared" ca="1" si="40"/>
        <v>151.60000000000002</v>
      </c>
      <c r="CN35">
        <f t="shared" ca="1" si="40"/>
        <v>94.4</v>
      </c>
      <c r="CO35">
        <f t="shared" ca="1" si="40"/>
        <v>6.3000000000000007</v>
      </c>
      <c r="CP35">
        <f t="shared" ca="1" si="40"/>
        <v>0</v>
      </c>
      <c r="CQ35">
        <f t="shared" ca="1" si="40"/>
        <v>0</v>
      </c>
      <c r="CS35" s="42">
        <f t="shared" ca="1" si="41"/>
        <v>568.1</v>
      </c>
    </row>
    <row r="36" spans="1:97" x14ac:dyDescent="0.2">
      <c r="A36">
        <v>2001</v>
      </c>
      <c r="B36">
        <v>11</v>
      </c>
      <c r="C36">
        <v>463.59999999999991</v>
      </c>
      <c r="D36">
        <v>0</v>
      </c>
      <c r="E36">
        <v>3</v>
      </c>
      <c r="F36">
        <v>31.4</v>
      </c>
      <c r="G36">
        <v>403.59999999999997</v>
      </c>
      <c r="H36">
        <v>0</v>
      </c>
      <c r="I36">
        <v>224.5</v>
      </c>
      <c r="J36">
        <v>0.90000000000000036</v>
      </c>
      <c r="K36">
        <v>283.59999999999997</v>
      </c>
      <c r="L36">
        <v>0</v>
      </c>
      <c r="M36">
        <v>343.59999999999997</v>
      </c>
      <c r="N36">
        <v>0</v>
      </c>
      <c r="O36">
        <v>0</v>
      </c>
      <c r="P36" s="21">
        <v>2.546666666666666</v>
      </c>
      <c r="S36">
        <v>2003</v>
      </c>
      <c r="T36">
        <f t="shared" ca="1" si="42"/>
        <v>0</v>
      </c>
      <c r="U36">
        <f t="shared" ca="1" si="32"/>
        <v>0</v>
      </c>
      <c r="V36">
        <f t="shared" ca="1" si="32"/>
        <v>0</v>
      </c>
      <c r="W36">
        <f t="shared" ca="1" si="32"/>
        <v>0</v>
      </c>
      <c r="X36">
        <f t="shared" ca="1" si="32"/>
        <v>0</v>
      </c>
      <c r="Y36">
        <f t="shared" ca="1" si="32"/>
        <v>30.5</v>
      </c>
      <c r="Z36">
        <f t="shared" ca="1" si="32"/>
        <v>37.899999999999991</v>
      </c>
      <c r="AA36">
        <f t="shared" ca="1" si="32"/>
        <v>57.8</v>
      </c>
      <c r="AB36">
        <f t="shared" ca="1" si="32"/>
        <v>4.8</v>
      </c>
      <c r="AC36">
        <f t="shared" ca="1" si="32"/>
        <v>0</v>
      </c>
      <c r="AD36">
        <f t="shared" ca="1" si="32"/>
        <v>0</v>
      </c>
      <c r="AE36">
        <f t="shared" ca="1" si="32"/>
        <v>0</v>
      </c>
      <c r="AG36" s="42">
        <f t="shared" ca="1" si="33"/>
        <v>131</v>
      </c>
      <c r="AI36">
        <v>2003</v>
      </c>
      <c r="AJ36">
        <f t="shared" ca="1" si="43"/>
        <v>0</v>
      </c>
      <c r="AK36">
        <f t="shared" ca="1" si="34"/>
        <v>0</v>
      </c>
      <c r="AL36">
        <f t="shared" ca="1" si="34"/>
        <v>0</v>
      </c>
      <c r="AM36">
        <f t="shared" ca="1" si="34"/>
        <v>0</v>
      </c>
      <c r="AN36">
        <f t="shared" ca="1" si="34"/>
        <v>1.6000000000000014</v>
      </c>
      <c r="AO36">
        <f t="shared" ca="1" si="34"/>
        <v>52.400000000000006</v>
      </c>
      <c r="AP36">
        <f t="shared" ca="1" si="34"/>
        <v>89.699999999999974</v>
      </c>
      <c r="AQ36">
        <f t="shared" ca="1" si="34"/>
        <v>103</v>
      </c>
      <c r="AR36">
        <f t="shared" ca="1" si="34"/>
        <v>20.000000000000007</v>
      </c>
      <c r="AS36">
        <f t="shared" ca="1" si="34"/>
        <v>0.69999999999999929</v>
      </c>
      <c r="AT36">
        <f t="shared" ca="1" si="34"/>
        <v>0</v>
      </c>
      <c r="AU36">
        <f t="shared" ca="1" si="34"/>
        <v>0</v>
      </c>
      <c r="AW36" s="42">
        <f t="shared" ca="1" si="35"/>
        <v>267.39999999999998</v>
      </c>
      <c r="AY36">
        <v>2003</v>
      </c>
      <c r="AZ36">
        <f t="shared" ca="1" si="44"/>
        <v>0</v>
      </c>
      <c r="BA36">
        <f t="shared" ca="1" si="36"/>
        <v>0</v>
      </c>
      <c r="BB36">
        <f t="shared" ca="1" si="36"/>
        <v>0</v>
      </c>
      <c r="BC36">
        <f t="shared" ca="1" si="36"/>
        <v>3.8000000000000007</v>
      </c>
      <c r="BD36">
        <f t="shared" ca="1" si="36"/>
        <v>51.5</v>
      </c>
      <c r="BE36">
        <f t="shared" ca="1" si="36"/>
        <v>200.99999999999997</v>
      </c>
      <c r="BF36">
        <f t="shared" ca="1" si="36"/>
        <v>274.40000000000003</v>
      </c>
      <c r="BG36">
        <f t="shared" ca="1" si="36"/>
        <v>273.89999999999998</v>
      </c>
      <c r="BH36">
        <f t="shared" ca="1" si="36"/>
        <v>131.5</v>
      </c>
      <c r="BI36">
        <f t="shared" ca="1" si="36"/>
        <v>23.4</v>
      </c>
      <c r="BJ36">
        <f t="shared" ca="1" si="36"/>
        <v>0</v>
      </c>
      <c r="BK36">
        <f t="shared" ca="1" si="36"/>
        <v>0</v>
      </c>
      <c r="BM36" s="42">
        <f t="shared" ca="1" si="37"/>
        <v>959.5</v>
      </c>
      <c r="BO36">
        <v>2003</v>
      </c>
      <c r="BP36">
        <f t="shared" ca="1" si="45"/>
        <v>0</v>
      </c>
      <c r="BQ36">
        <f t="shared" ca="1" si="38"/>
        <v>0</v>
      </c>
      <c r="BR36">
        <f t="shared" ca="1" si="38"/>
        <v>0</v>
      </c>
      <c r="BS36">
        <f t="shared" ca="1" si="38"/>
        <v>1.4000000000000004</v>
      </c>
      <c r="BT36">
        <f t="shared" ca="1" si="38"/>
        <v>20.700000000000003</v>
      </c>
      <c r="BU36">
        <f t="shared" ca="1" si="38"/>
        <v>143</v>
      </c>
      <c r="BV36">
        <f t="shared" ca="1" si="38"/>
        <v>212.4</v>
      </c>
      <c r="BW36">
        <f t="shared" ca="1" si="38"/>
        <v>211.89999999999998</v>
      </c>
      <c r="BX36">
        <f t="shared" ca="1" si="38"/>
        <v>82.600000000000009</v>
      </c>
      <c r="BY36">
        <f t="shared" ca="1" si="38"/>
        <v>13.999999999999998</v>
      </c>
      <c r="BZ36">
        <f t="shared" ca="1" si="38"/>
        <v>0</v>
      </c>
      <c r="CA36">
        <f t="shared" ca="1" si="38"/>
        <v>0</v>
      </c>
      <c r="CC36" s="42">
        <f t="shared" ca="1" si="39"/>
        <v>686</v>
      </c>
      <c r="CE36">
        <v>2003</v>
      </c>
      <c r="CF36">
        <f t="shared" ca="1" si="46"/>
        <v>0</v>
      </c>
      <c r="CG36">
        <f t="shared" ca="1" si="40"/>
        <v>0</v>
      </c>
      <c r="CH36">
        <f t="shared" ca="1" si="40"/>
        <v>0</v>
      </c>
      <c r="CI36">
        <f t="shared" ca="1" si="40"/>
        <v>0</v>
      </c>
      <c r="CJ36">
        <f t="shared" ca="1" si="40"/>
        <v>7.6000000000000014</v>
      </c>
      <c r="CK36">
        <f t="shared" ca="1" si="40"/>
        <v>90.5</v>
      </c>
      <c r="CL36">
        <f t="shared" ca="1" si="40"/>
        <v>150.39999999999998</v>
      </c>
      <c r="CM36">
        <f t="shared" ca="1" si="40"/>
        <v>154.39999999999998</v>
      </c>
      <c r="CN36">
        <f t="shared" ca="1" si="40"/>
        <v>47.400000000000006</v>
      </c>
      <c r="CO36">
        <f t="shared" ca="1" si="40"/>
        <v>5.9999999999999982</v>
      </c>
      <c r="CP36">
        <f t="shared" ca="1" si="40"/>
        <v>0</v>
      </c>
      <c r="CQ36">
        <f t="shared" ca="1" si="40"/>
        <v>0</v>
      </c>
      <c r="CS36" s="42">
        <f t="shared" ca="1" si="41"/>
        <v>456.29999999999995</v>
      </c>
    </row>
    <row r="37" spans="1:97" x14ac:dyDescent="0.2">
      <c r="A37">
        <v>2001</v>
      </c>
      <c r="B37">
        <v>12</v>
      </c>
      <c r="C37">
        <v>671.60000000000014</v>
      </c>
      <c r="D37">
        <v>0</v>
      </c>
      <c r="E37">
        <v>14</v>
      </c>
      <c r="F37">
        <v>140.6</v>
      </c>
      <c r="G37">
        <v>609.60000000000014</v>
      </c>
      <c r="H37">
        <v>0</v>
      </c>
      <c r="I37">
        <v>423.6</v>
      </c>
      <c r="J37">
        <v>0</v>
      </c>
      <c r="K37">
        <v>485.59999999999997</v>
      </c>
      <c r="L37">
        <v>0</v>
      </c>
      <c r="M37">
        <v>547.6</v>
      </c>
      <c r="N37">
        <v>0</v>
      </c>
      <c r="O37">
        <v>0</v>
      </c>
      <c r="P37" s="21">
        <v>-3.664516129032259</v>
      </c>
      <c r="S37">
        <v>2004</v>
      </c>
      <c r="T37">
        <f t="shared" ca="1" si="42"/>
        <v>0</v>
      </c>
      <c r="U37">
        <f t="shared" ca="1" si="32"/>
        <v>0</v>
      </c>
      <c r="V37">
        <f t="shared" ca="1" si="32"/>
        <v>0</v>
      </c>
      <c r="W37">
        <f t="shared" ca="1" si="32"/>
        <v>0</v>
      </c>
      <c r="X37">
        <f t="shared" ca="1" si="32"/>
        <v>1</v>
      </c>
      <c r="Y37">
        <f t="shared" ca="1" si="32"/>
        <v>7.8000000000000007</v>
      </c>
      <c r="Z37">
        <f t="shared" ca="1" si="32"/>
        <v>39.300000000000004</v>
      </c>
      <c r="AA37">
        <f t="shared" ca="1" si="32"/>
        <v>14.999999999999998</v>
      </c>
      <c r="AB37">
        <f t="shared" ca="1" si="32"/>
        <v>19.5</v>
      </c>
      <c r="AC37">
        <f t="shared" ca="1" si="32"/>
        <v>0</v>
      </c>
      <c r="AD37">
        <f t="shared" ca="1" si="32"/>
        <v>0</v>
      </c>
      <c r="AE37">
        <f t="shared" ca="1" si="32"/>
        <v>0</v>
      </c>
      <c r="AG37" s="42">
        <f t="shared" ca="1" si="33"/>
        <v>82.600000000000009</v>
      </c>
      <c r="AI37">
        <v>2004</v>
      </c>
      <c r="AJ37">
        <f t="shared" ca="1" si="43"/>
        <v>0</v>
      </c>
      <c r="AK37">
        <f t="shared" ca="1" si="34"/>
        <v>0</v>
      </c>
      <c r="AL37">
        <f t="shared" ca="1" si="34"/>
        <v>0</v>
      </c>
      <c r="AM37">
        <f t="shared" ca="1" si="34"/>
        <v>0</v>
      </c>
      <c r="AN37">
        <f t="shared" ca="1" si="34"/>
        <v>4.3000000000000007</v>
      </c>
      <c r="AO37">
        <f t="shared" ca="1" si="34"/>
        <v>21.4</v>
      </c>
      <c r="AP37">
        <f t="shared" ca="1" si="34"/>
        <v>80.900000000000034</v>
      </c>
      <c r="AQ37">
        <f t="shared" ca="1" si="34"/>
        <v>37</v>
      </c>
      <c r="AR37">
        <f t="shared" ca="1" si="34"/>
        <v>41.4</v>
      </c>
      <c r="AS37">
        <f t="shared" ca="1" si="34"/>
        <v>0</v>
      </c>
      <c r="AT37">
        <f t="shared" ca="1" si="34"/>
        <v>0</v>
      </c>
      <c r="AU37">
        <f t="shared" ca="1" si="34"/>
        <v>0</v>
      </c>
      <c r="AW37" s="42">
        <f t="shared" ca="1" si="35"/>
        <v>185.00000000000003</v>
      </c>
      <c r="AY37">
        <v>2004</v>
      </c>
      <c r="AZ37">
        <f t="shared" ca="1" si="44"/>
        <v>0</v>
      </c>
      <c r="BA37">
        <f t="shared" ca="1" si="36"/>
        <v>0</v>
      </c>
      <c r="BB37">
        <f t="shared" ca="1" si="36"/>
        <v>0</v>
      </c>
      <c r="BC37">
        <f t="shared" ca="1" si="36"/>
        <v>4.7999999999999989</v>
      </c>
      <c r="BD37">
        <f t="shared" ca="1" si="36"/>
        <v>53.099999999999987</v>
      </c>
      <c r="BE37">
        <f t="shared" ca="1" si="36"/>
        <v>142.89999999999998</v>
      </c>
      <c r="BF37">
        <f t="shared" ca="1" si="36"/>
        <v>257.19999999999993</v>
      </c>
      <c r="BG37">
        <f t="shared" ca="1" si="36"/>
        <v>180.7</v>
      </c>
      <c r="BH37">
        <f t="shared" ca="1" si="36"/>
        <v>169.6</v>
      </c>
      <c r="BI37">
        <f t="shared" ca="1" si="36"/>
        <v>20.9</v>
      </c>
      <c r="BJ37">
        <f t="shared" ca="1" si="36"/>
        <v>0</v>
      </c>
      <c r="BK37">
        <f t="shared" ca="1" si="36"/>
        <v>0</v>
      </c>
      <c r="BM37" s="42">
        <f t="shared" ca="1" si="37"/>
        <v>829.19999999999982</v>
      </c>
      <c r="BO37">
        <v>2004</v>
      </c>
      <c r="BP37">
        <f t="shared" ca="1" si="45"/>
        <v>0</v>
      </c>
      <c r="BQ37">
        <f t="shared" ca="1" si="38"/>
        <v>0</v>
      </c>
      <c r="BR37">
        <f t="shared" ca="1" si="38"/>
        <v>0</v>
      </c>
      <c r="BS37">
        <f t="shared" ca="1" si="38"/>
        <v>1.1999999999999993</v>
      </c>
      <c r="BT37">
        <f t="shared" ca="1" si="38"/>
        <v>27.6</v>
      </c>
      <c r="BU37">
        <f t="shared" ca="1" si="38"/>
        <v>88.399999999999977</v>
      </c>
      <c r="BV37">
        <f t="shared" ca="1" si="38"/>
        <v>195.20000000000002</v>
      </c>
      <c r="BW37">
        <f t="shared" ca="1" si="38"/>
        <v>120.39999999999998</v>
      </c>
      <c r="BX37">
        <f t="shared" ca="1" si="38"/>
        <v>119.59999999999997</v>
      </c>
      <c r="BY37">
        <f t="shared" ca="1" si="38"/>
        <v>8.0999999999999979</v>
      </c>
      <c r="BZ37">
        <f t="shared" ca="1" si="38"/>
        <v>0</v>
      </c>
      <c r="CA37">
        <f t="shared" ca="1" si="38"/>
        <v>0</v>
      </c>
      <c r="CC37" s="42">
        <f t="shared" ca="1" si="39"/>
        <v>560.49999999999989</v>
      </c>
      <c r="CE37">
        <v>2004</v>
      </c>
      <c r="CF37">
        <f t="shared" ca="1" si="46"/>
        <v>0</v>
      </c>
      <c r="CG37">
        <f t="shared" ca="1" si="40"/>
        <v>0</v>
      </c>
      <c r="CH37">
        <f t="shared" ca="1" si="40"/>
        <v>0</v>
      </c>
      <c r="CI37">
        <f t="shared" ca="1" si="40"/>
        <v>0</v>
      </c>
      <c r="CJ37">
        <f t="shared" ca="1" si="40"/>
        <v>11.700000000000001</v>
      </c>
      <c r="CK37">
        <f t="shared" ca="1" si="40"/>
        <v>46.5</v>
      </c>
      <c r="CL37">
        <f t="shared" ca="1" si="40"/>
        <v>134.20000000000002</v>
      </c>
      <c r="CM37">
        <f t="shared" ca="1" si="40"/>
        <v>71.200000000000017</v>
      </c>
      <c r="CN37">
        <f t="shared" ca="1" si="40"/>
        <v>75.400000000000006</v>
      </c>
      <c r="CO37">
        <f t="shared" ca="1" si="40"/>
        <v>1.0999999999999996</v>
      </c>
      <c r="CP37">
        <f t="shared" ca="1" si="40"/>
        <v>0</v>
      </c>
      <c r="CQ37">
        <f t="shared" ca="1" si="40"/>
        <v>0</v>
      </c>
      <c r="CS37" s="42">
        <f t="shared" ca="1" si="41"/>
        <v>340.1</v>
      </c>
    </row>
    <row r="38" spans="1:97" x14ac:dyDescent="0.2">
      <c r="A38">
        <v>2002</v>
      </c>
      <c r="B38">
        <v>1</v>
      </c>
      <c r="C38">
        <v>805.19999999999993</v>
      </c>
      <c r="D38">
        <v>0</v>
      </c>
      <c r="E38">
        <v>28</v>
      </c>
      <c r="F38">
        <v>247.70000000000002</v>
      </c>
      <c r="G38">
        <v>743.19999999999993</v>
      </c>
      <c r="H38">
        <v>0</v>
      </c>
      <c r="I38">
        <v>557.20000000000005</v>
      </c>
      <c r="J38">
        <v>0</v>
      </c>
      <c r="K38">
        <v>619.19999999999993</v>
      </c>
      <c r="L38">
        <v>0</v>
      </c>
      <c r="M38">
        <v>681.19999999999993</v>
      </c>
      <c r="N38">
        <v>0</v>
      </c>
      <c r="O38">
        <v>0</v>
      </c>
      <c r="P38" s="21">
        <v>-7.9741935483870972</v>
      </c>
      <c r="S38">
        <v>2005</v>
      </c>
      <c r="T38">
        <f t="shared" ca="1" si="42"/>
        <v>0</v>
      </c>
      <c r="U38">
        <f t="shared" ca="1" si="32"/>
        <v>0</v>
      </c>
      <c r="V38">
        <f t="shared" ca="1" si="32"/>
        <v>0</v>
      </c>
      <c r="W38">
        <f t="shared" ca="1" si="32"/>
        <v>0</v>
      </c>
      <c r="X38">
        <f t="shared" ca="1" si="32"/>
        <v>0</v>
      </c>
      <c r="Y38">
        <f t="shared" ca="1" si="32"/>
        <v>74.700000000000017</v>
      </c>
      <c r="Z38">
        <f t="shared" ca="1" si="32"/>
        <v>94.3</v>
      </c>
      <c r="AA38">
        <f t="shared" ca="1" si="32"/>
        <v>58.900000000000006</v>
      </c>
      <c r="AB38">
        <f t="shared" ca="1" si="32"/>
        <v>18.100000000000001</v>
      </c>
      <c r="AC38">
        <f t="shared" ca="1" si="32"/>
        <v>7</v>
      </c>
      <c r="AD38">
        <f t="shared" ca="1" si="32"/>
        <v>0</v>
      </c>
      <c r="AE38">
        <f t="shared" ca="1" si="32"/>
        <v>0</v>
      </c>
      <c r="AG38" s="42">
        <f t="shared" ca="1" si="33"/>
        <v>253</v>
      </c>
      <c r="AI38">
        <v>2005</v>
      </c>
      <c r="AJ38">
        <f t="shared" ca="1" si="43"/>
        <v>0</v>
      </c>
      <c r="AK38">
        <f t="shared" ca="1" si="34"/>
        <v>0</v>
      </c>
      <c r="AL38">
        <f t="shared" ca="1" si="34"/>
        <v>0</v>
      </c>
      <c r="AM38">
        <f t="shared" ca="1" si="34"/>
        <v>0.10000000000000142</v>
      </c>
      <c r="AN38">
        <f t="shared" ca="1" si="34"/>
        <v>7.3999999999999986</v>
      </c>
      <c r="AO38">
        <f t="shared" ca="1" si="34"/>
        <v>119.1</v>
      </c>
      <c r="AP38">
        <f t="shared" ca="1" si="34"/>
        <v>143.40000000000003</v>
      </c>
      <c r="AQ38">
        <f t="shared" ca="1" si="34"/>
        <v>106.90000000000003</v>
      </c>
      <c r="AR38">
        <f t="shared" ca="1" si="34"/>
        <v>41.20000000000001</v>
      </c>
      <c r="AS38">
        <f t="shared" ca="1" si="34"/>
        <v>13.400000000000002</v>
      </c>
      <c r="AT38">
        <f t="shared" ca="1" si="34"/>
        <v>0</v>
      </c>
      <c r="AU38">
        <f t="shared" ca="1" si="34"/>
        <v>0</v>
      </c>
      <c r="AW38" s="42">
        <f t="shared" ca="1" si="35"/>
        <v>431.5</v>
      </c>
      <c r="AY38">
        <v>2005</v>
      </c>
      <c r="AZ38">
        <f t="shared" ca="1" si="44"/>
        <v>0</v>
      </c>
      <c r="BA38">
        <f t="shared" ca="1" si="36"/>
        <v>0</v>
      </c>
      <c r="BB38">
        <f t="shared" ca="1" si="36"/>
        <v>0</v>
      </c>
      <c r="BC38">
        <f t="shared" ca="1" si="36"/>
        <v>11</v>
      </c>
      <c r="BD38">
        <f t="shared" ca="1" si="36"/>
        <v>90.200000000000017</v>
      </c>
      <c r="BE38">
        <f t="shared" ca="1" si="36"/>
        <v>288.39999999999998</v>
      </c>
      <c r="BF38">
        <f t="shared" ca="1" si="36"/>
        <v>327.90000000000003</v>
      </c>
      <c r="BG38">
        <f t="shared" ca="1" si="36"/>
        <v>288.39999999999998</v>
      </c>
      <c r="BH38">
        <f t="shared" ca="1" si="36"/>
        <v>178.8</v>
      </c>
      <c r="BI38">
        <f t="shared" ca="1" si="36"/>
        <v>53.2</v>
      </c>
      <c r="BJ38">
        <f t="shared" ca="1" si="36"/>
        <v>0</v>
      </c>
      <c r="BK38">
        <f t="shared" ca="1" si="36"/>
        <v>0</v>
      </c>
      <c r="BM38" s="42">
        <f t="shared" ca="1" si="37"/>
        <v>1237.9000000000001</v>
      </c>
      <c r="BO38">
        <v>2005</v>
      </c>
      <c r="BP38">
        <f t="shared" ca="1" si="45"/>
        <v>0</v>
      </c>
      <c r="BQ38">
        <f t="shared" ca="1" si="38"/>
        <v>0</v>
      </c>
      <c r="BR38">
        <f t="shared" ca="1" si="38"/>
        <v>0</v>
      </c>
      <c r="BS38">
        <f t="shared" ca="1" si="38"/>
        <v>5</v>
      </c>
      <c r="BT38">
        <f t="shared" ca="1" si="38"/>
        <v>56.100000000000009</v>
      </c>
      <c r="BU38">
        <f t="shared" ca="1" si="38"/>
        <v>228.39999999999995</v>
      </c>
      <c r="BV38">
        <f t="shared" ca="1" si="38"/>
        <v>265.90000000000009</v>
      </c>
      <c r="BW38">
        <f t="shared" ca="1" si="38"/>
        <v>226.39999999999995</v>
      </c>
      <c r="BX38">
        <f t="shared" ca="1" si="38"/>
        <v>127.00000000000001</v>
      </c>
      <c r="BY38">
        <f t="shared" ca="1" si="38"/>
        <v>36.6</v>
      </c>
      <c r="BZ38">
        <f t="shared" ca="1" si="38"/>
        <v>0</v>
      </c>
      <c r="CA38">
        <f t="shared" ca="1" si="38"/>
        <v>0</v>
      </c>
      <c r="CC38" s="42">
        <f t="shared" ca="1" si="39"/>
        <v>945.40000000000009</v>
      </c>
      <c r="CE38">
        <v>2005</v>
      </c>
      <c r="CF38">
        <f t="shared" ca="1" si="46"/>
        <v>0</v>
      </c>
      <c r="CG38">
        <f t="shared" ca="1" si="40"/>
        <v>0</v>
      </c>
      <c r="CH38">
        <f t="shared" ca="1" si="40"/>
        <v>0</v>
      </c>
      <c r="CI38">
        <f t="shared" ca="1" si="40"/>
        <v>2.1000000000000014</v>
      </c>
      <c r="CJ38">
        <f t="shared" ca="1" si="40"/>
        <v>27</v>
      </c>
      <c r="CK38">
        <f t="shared" ca="1" si="40"/>
        <v>170.29999999999995</v>
      </c>
      <c r="CL38">
        <f t="shared" ca="1" si="40"/>
        <v>203.90000000000006</v>
      </c>
      <c r="CM38">
        <f t="shared" ca="1" si="40"/>
        <v>164.69999999999996</v>
      </c>
      <c r="CN38">
        <f t="shared" ca="1" si="40"/>
        <v>79.100000000000023</v>
      </c>
      <c r="CO38">
        <f t="shared" ca="1" si="40"/>
        <v>24.200000000000003</v>
      </c>
      <c r="CP38">
        <f t="shared" ca="1" si="40"/>
        <v>0</v>
      </c>
      <c r="CQ38">
        <f t="shared" ca="1" si="40"/>
        <v>0</v>
      </c>
      <c r="CS38" s="42">
        <f t="shared" ca="1" si="41"/>
        <v>671.30000000000007</v>
      </c>
    </row>
    <row r="39" spans="1:97" x14ac:dyDescent="0.2">
      <c r="A39">
        <v>2002</v>
      </c>
      <c r="B39">
        <v>2</v>
      </c>
      <c r="C39">
        <v>773.4</v>
      </c>
      <c r="D39">
        <v>0</v>
      </c>
      <c r="E39">
        <v>28</v>
      </c>
      <c r="F39">
        <v>269.39999999999998</v>
      </c>
      <c r="G39">
        <v>717.4</v>
      </c>
      <c r="H39">
        <v>0</v>
      </c>
      <c r="I39">
        <v>549.4</v>
      </c>
      <c r="J39">
        <v>0</v>
      </c>
      <c r="K39">
        <v>605.4</v>
      </c>
      <c r="L39">
        <v>0</v>
      </c>
      <c r="M39">
        <v>661.39999999999986</v>
      </c>
      <c r="N39">
        <v>0</v>
      </c>
      <c r="O39">
        <v>0</v>
      </c>
      <c r="P39" s="21">
        <v>-9.6214285714285701</v>
      </c>
      <c r="S39">
        <v>2006</v>
      </c>
      <c r="T39">
        <f t="shared" ca="1" si="42"/>
        <v>0</v>
      </c>
      <c r="U39">
        <f t="shared" ca="1" si="32"/>
        <v>0</v>
      </c>
      <c r="V39">
        <f t="shared" ca="1" si="32"/>
        <v>0</v>
      </c>
      <c r="W39">
        <f t="shared" ca="1" si="32"/>
        <v>0</v>
      </c>
      <c r="X39">
        <f t="shared" ca="1" si="32"/>
        <v>13.6</v>
      </c>
      <c r="Y39">
        <f t="shared" ca="1" si="32"/>
        <v>29.900000000000002</v>
      </c>
      <c r="Z39">
        <f t="shared" ca="1" si="32"/>
        <v>84.2</v>
      </c>
      <c r="AA39">
        <f t="shared" ca="1" si="32"/>
        <v>30.600000000000005</v>
      </c>
      <c r="AB39">
        <f t="shared" ca="1" si="32"/>
        <v>1.2000000000000002</v>
      </c>
      <c r="AC39">
        <f t="shared" ca="1" si="32"/>
        <v>0</v>
      </c>
      <c r="AD39">
        <f t="shared" ca="1" si="32"/>
        <v>0</v>
      </c>
      <c r="AE39">
        <f t="shared" ca="1" si="32"/>
        <v>0</v>
      </c>
      <c r="AG39" s="42">
        <f t="shared" ca="1" si="33"/>
        <v>159.5</v>
      </c>
      <c r="AI39">
        <v>2006</v>
      </c>
      <c r="AJ39">
        <f t="shared" ca="1" si="43"/>
        <v>0</v>
      </c>
      <c r="AK39">
        <f t="shared" ca="1" si="34"/>
        <v>0</v>
      </c>
      <c r="AL39">
        <f t="shared" ca="1" si="34"/>
        <v>0</v>
      </c>
      <c r="AM39">
        <f t="shared" ca="1" si="34"/>
        <v>0</v>
      </c>
      <c r="AN39">
        <f t="shared" ca="1" si="34"/>
        <v>23.099999999999998</v>
      </c>
      <c r="AO39">
        <f t="shared" ca="1" si="34"/>
        <v>66.099999999999994</v>
      </c>
      <c r="AP39">
        <f t="shared" ca="1" si="34"/>
        <v>137.50000000000003</v>
      </c>
      <c r="AQ39">
        <f t="shared" ca="1" si="34"/>
        <v>66.900000000000006</v>
      </c>
      <c r="AR39">
        <f t="shared" ca="1" si="34"/>
        <v>7.9999999999999964</v>
      </c>
      <c r="AS39">
        <f t="shared" ca="1" si="34"/>
        <v>0.89999999999999858</v>
      </c>
      <c r="AT39">
        <f t="shared" ca="1" si="34"/>
        <v>0</v>
      </c>
      <c r="AU39">
        <f t="shared" ca="1" si="34"/>
        <v>0</v>
      </c>
      <c r="AW39" s="42">
        <f t="shared" ca="1" si="35"/>
        <v>302.5</v>
      </c>
      <c r="AY39">
        <v>2006</v>
      </c>
      <c r="AZ39">
        <f t="shared" ca="1" si="44"/>
        <v>0</v>
      </c>
      <c r="BA39">
        <f t="shared" ca="1" si="36"/>
        <v>0</v>
      </c>
      <c r="BB39">
        <f t="shared" ca="1" si="36"/>
        <v>0</v>
      </c>
      <c r="BC39">
        <f t="shared" ca="1" si="36"/>
        <v>14.799999999999999</v>
      </c>
      <c r="BD39">
        <f t="shared" ca="1" si="36"/>
        <v>125.1</v>
      </c>
      <c r="BE39">
        <f t="shared" ca="1" si="36"/>
        <v>222.6</v>
      </c>
      <c r="BF39">
        <f t="shared" ca="1" si="36"/>
        <v>321.39999999999998</v>
      </c>
      <c r="BG39">
        <f t="shared" ca="1" si="36"/>
        <v>233.79999999999993</v>
      </c>
      <c r="BH39">
        <f t="shared" ca="1" si="36"/>
        <v>85.5</v>
      </c>
      <c r="BI39">
        <f t="shared" ca="1" si="36"/>
        <v>11.1</v>
      </c>
      <c r="BJ39">
        <f t="shared" ca="1" si="36"/>
        <v>0</v>
      </c>
      <c r="BK39">
        <f t="shared" ca="1" si="36"/>
        <v>0</v>
      </c>
      <c r="BM39" s="42">
        <f t="shared" ca="1" si="37"/>
        <v>1014.3</v>
      </c>
      <c r="BO39">
        <v>2006</v>
      </c>
      <c r="BP39">
        <f t="shared" ca="1" si="45"/>
        <v>0</v>
      </c>
      <c r="BQ39">
        <f t="shared" ca="1" si="38"/>
        <v>0</v>
      </c>
      <c r="BR39">
        <f t="shared" ca="1" si="38"/>
        <v>0</v>
      </c>
      <c r="BS39">
        <f t="shared" ca="1" si="38"/>
        <v>6.6</v>
      </c>
      <c r="BT39">
        <f t="shared" ca="1" si="38"/>
        <v>79</v>
      </c>
      <c r="BU39">
        <f t="shared" ca="1" si="38"/>
        <v>168.60000000000002</v>
      </c>
      <c r="BV39">
        <f t="shared" ca="1" si="38"/>
        <v>259.40000000000003</v>
      </c>
      <c r="BW39">
        <f t="shared" ca="1" si="38"/>
        <v>171.79999999999993</v>
      </c>
      <c r="BX39">
        <f t="shared" ca="1" si="38"/>
        <v>50.999999999999993</v>
      </c>
      <c r="BY39">
        <f t="shared" ca="1" si="38"/>
        <v>6.1999999999999993</v>
      </c>
      <c r="BZ39">
        <f t="shared" ca="1" si="38"/>
        <v>0</v>
      </c>
      <c r="CA39">
        <f t="shared" ca="1" si="38"/>
        <v>0</v>
      </c>
      <c r="CC39" s="42">
        <f t="shared" ca="1" si="39"/>
        <v>742.6</v>
      </c>
      <c r="CE39">
        <v>2006</v>
      </c>
      <c r="CF39">
        <f t="shared" ca="1" si="46"/>
        <v>0</v>
      </c>
      <c r="CG39">
        <f t="shared" ca="1" si="40"/>
        <v>0</v>
      </c>
      <c r="CH39">
        <f t="shared" ca="1" si="40"/>
        <v>0</v>
      </c>
      <c r="CI39">
        <f t="shared" ca="1" si="40"/>
        <v>1.5</v>
      </c>
      <c r="CJ39">
        <f t="shared" ca="1" si="40"/>
        <v>41.399999999999991</v>
      </c>
      <c r="CK39">
        <f t="shared" ca="1" si="40"/>
        <v>114.9</v>
      </c>
      <c r="CL39">
        <f t="shared" ca="1" si="40"/>
        <v>197.39999999999998</v>
      </c>
      <c r="CM39">
        <f t="shared" ca="1" si="40"/>
        <v>112.50000000000001</v>
      </c>
      <c r="CN39">
        <f t="shared" ca="1" si="40"/>
        <v>25.299999999999994</v>
      </c>
      <c r="CO39">
        <f t="shared" ca="1" si="40"/>
        <v>2.8999999999999986</v>
      </c>
      <c r="CP39">
        <f t="shared" ca="1" si="40"/>
        <v>0</v>
      </c>
      <c r="CQ39">
        <f t="shared" ca="1" si="40"/>
        <v>0</v>
      </c>
      <c r="CS39" s="42">
        <f t="shared" ca="1" si="41"/>
        <v>495.9</v>
      </c>
    </row>
    <row r="40" spans="1:97" x14ac:dyDescent="0.2">
      <c r="A40">
        <v>2002</v>
      </c>
      <c r="B40">
        <v>3</v>
      </c>
      <c r="C40">
        <v>790.19999999999982</v>
      </c>
      <c r="D40">
        <v>0</v>
      </c>
      <c r="E40">
        <v>25</v>
      </c>
      <c r="F40">
        <v>237.5</v>
      </c>
      <c r="G40">
        <v>728.19999999999982</v>
      </c>
      <c r="H40">
        <v>0</v>
      </c>
      <c r="I40">
        <v>542.19999999999993</v>
      </c>
      <c r="J40">
        <v>0</v>
      </c>
      <c r="K40">
        <v>604.19999999999982</v>
      </c>
      <c r="L40">
        <v>0</v>
      </c>
      <c r="M40">
        <v>666.19999999999982</v>
      </c>
      <c r="N40">
        <v>0</v>
      </c>
      <c r="O40">
        <v>0</v>
      </c>
      <c r="P40" s="21">
        <v>-7.4903225806451621</v>
      </c>
      <c r="S40">
        <v>2007</v>
      </c>
      <c r="T40">
        <f t="shared" ca="1" si="42"/>
        <v>0</v>
      </c>
      <c r="U40">
        <f t="shared" ca="1" si="32"/>
        <v>0</v>
      </c>
      <c r="V40">
        <f t="shared" ca="1" si="32"/>
        <v>0</v>
      </c>
      <c r="W40">
        <f t="shared" ca="1" si="32"/>
        <v>0</v>
      </c>
      <c r="X40">
        <f t="shared" ca="1" si="32"/>
        <v>14.2</v>
      </c>
      <c r="Y40">
        <f t="shared" ca="1" si="32"/>
        <v>52.400000000000006</v>
      </c>
      <c r="Z40">
        <f t="shared" ca="1" si="32"/>
        <v>46.500000000000007</v>
      </c>
      <c r="AA40">
        <f t="shared" ca="1" si="32"/>
        <v>49.600000000000009</v>
      </c>
      <c r="AB40">
        <f t="shared" ca="1" si="32"/>
        <v>11.899999999999999</v>
      </c>
      <c r="AC40">
        <f t="shared" ca="1" si="32"/>
        <v>0</v>
      </c>
      <c r="AD40">
        <f t="shared" ca="1" si="32"/>
        <v>0</v>
      </c>
      <c r="AE40">
        <f t="shared" ca="1" si="32"/>
        <v>0</v>
      </c>
      <c r="AG40" s="42">
        <f t="shared" ca="1" si="33"/>
        <v>174.60000000000005</v>
      </c>
      <c r="AI40">
        <v>2007</v>
      </c>
      <c r="AJ40">
        <f t="shared" ca="1" si="43"/>
        <v>0</v>
      </c>
      <c r="AK40">
        <f t="shared" ca="1" si="34"/>
        <v>0</v>
      </c>
      <c r="AL40">
        <f t="shared" ca="1" si="34"/>
        <v>0</v>
      </c>
      <c r="AM40">
        <f t="shared" ca="1" si="34"/>
        <v>0</v>
      </c>
      <c r="AN40">
        <f t="shared" ca="1" si="34"/>
        <v>24.200000000000003</v>
      </c>
      <c r="AO40">
        <f t="shared" ca="1" si="34"/>
        <v>87.600000000000009</v>
      </c>
      <c r="AP40">
        <f t="shared" ca="1" si="34"/>
        <v>86.6</v>
      </c>
      <c r="AQ40">
        <f t="shared" ca="1" si="34"/>
        <v>89.100000000000023</v>
      </c>
      <c r="AR40">
        <f t="shared" ca="1" si="34"/>
        <v>24.700000000000003</v>
      </c>
      <c r="AS40">
        <f t="shared" ca="1" si="34"/>
        <v>0.30000000000000071</v>
      </c>
      <c r="AT40">
        <f t="shared" ca="1" si="34"/>
        <v>0</v>
      </c>
      <c r="AU40">
        <f t="shared" ca="1" si="34"/>
        <v>0</v>
      </c>
      <c r="AW40" s="42">
        <f t="shared" ca="1" si="35"/>
        <v>312.5</v>
      </c>
      <c r="AY40">
        <v>2007</v>
      </c>
      <c r="AZ40">
        <f t="shared" ca="1" si="44"/>
        <v>0</v>
      </c>
      <c r="BA40">
        <f t="shared" ca="1" si="36"/>
        <v>0</v>
      </c>
      <c r="BB40">
        <f t="shared" ca="1" si="36"/>
        <v>0</v>
      </c>
      <c r="BC40">
        <f t="shared" ca="1" si="36"/>
        <v>15.9</v>
      </c>
      <c r="BD40">
        <f t="shared" ca="1" si="36"/>
        <v>97.2</v>
      </c>
      <c r="BE40">
        <f t="shared" ca="1" si="36"/>
        <v>234.6</v>
      </c>
      <c r="BF40">
        <f t="shared" ca="1" si="36"/>
        <v>260.39999999999998</v>
      </c>
      <c r="BG40">
        <f t="shared" ca="1" si="36"/>
        <v>261.59999999999997</v>
      </c>
      <c r="BH40">
        <f t="shared" ca="1" si="36"/>
        <v>136.80000000000001</v>
      </c>
      <c r="BI40">
        <f t="shared" ca="1" si="36"/>
        <v>48.4</v>
      </c>
      <c r="BJ40">
        <f t="shared" ca="1" si="36"/>
        <v>0</v>
      </c>
      <c r="BK40">
        <f t="shared" ca="1" si="36"/>
        <v>0</v>
      </c>
      <c r="BM40" s="42">
        <f t="shared" ca="1" si="37"/>
        <v>1054.8999999999999</v>
      </c>
      <c r="BO40">
        <v>2007</v>
      </c>
      <c r="BP40">
        <f t="shared" ca="1" si="45"/>
        <v>0</v>
      </c>
      <c r="BQ40">
        <f t="shared" ca="1" si="38"/>
        <v>0</v>
      </c>
      <c r="BR40">
        <f t="shared" ca="1" si="38"/>
        <v>0</v>
      </c>
      <c r="BS40">
        <f t="shared" ca="1" si="38"/>
        <v>6.1</v>
      </c>
      <c r="BT40">
        <f t="shared" ca="1" si="38"/>
        <v>65.5</v>
      </c>
      <c r="BU40">
        <f t="shared" ca="1" si="38"/>
        <v>178.79999999999998</v>
      </c>
      <c r="BV40">
        <f t="shared" ca="1" si="38"/>
        <v>199.09999999999997</v>
      </c>
      <c r="BW40">
        <f t="shared" ca="1" si="38"/>
        <v>199.79999999999995</v>
      </c>
      <c r="BX40">
        <f t="shared" ca="1" si="38"/>
        <v>88.299999999999983</v>
      </c>
      <c r="BY40">
        <f t="shared" ca="1" si="38"/>
        <v>25.6</v>
      </c>
      <c r="BZ40">
        <f t="shared" ca="1" si="38"/>
        <v>0</v>
      </c>
      <c r="CA40">
        <f t="shared" ca="1" si="38"/>
        <v>0</v>
      </c>
      <c r="CC40" s="42">
        <f t="shared" ca="1" si="39"/>
        <v>763.19999999999993</v>
      </c>
      <c r="CE40">
        <v>2007</v>
      </c>
      <c r="CF40">
        <f t="shared" ca="1" si="46"/>
        <v>0</v>
      </c>
      <c r="CG40">
        <f t="shared" ca="1" si="40"/>
        <v>0</v>
      </c>
      <c r="CH40">
        <f t="shared" ca="1" si="40"/>
        <v>0</v>
      </c>
      <c r="CI40">
        <f t="shared" ca="1" si="40"/>
        <v>1.0999999999999996</v>
      </c>
      <c r="CJ40">
        <f t="shared" ca="1" si="40"/>
        <v>40.200000000000003</v>
      </c>
      <c r="CK40">
        <f t="shared" ca="1" si="40"/>
        <v>129.9</v>
      </c>
      <c r="CL40">
        <f t="shared" ca="1" si="40"/>
        <v>139.6</v>
      </c>
      <c r="CM40">
        <f t="shared" ca="1" si="40"/>
        <v>142.20000000000002</v>
      </c>
      <c r="CN40">
        <f t="shared" ca="1" si="40"/>
        <v>49.5</v>
      </c>
      <c r="CO40">
        <f t="shared" ca="1" si="40"/>
        <v>8.6000000000000014</v>
      </c>
      <c r="CP40">
        <f t="shared" ca="1" si="40"/>
        <v>0</v>
      </c>
      <c r="CQ40">
        <f t="shared" ca="1" si="40"/>
        <v>0</v>
      </c>
      <c r="CS40" s="42">
        <f t="shared" ca="1" si="41"/>
        <v>511.1</v>
      </c>
    </row>
    <row r="41" spans="1:97" x14ac:dyDescent="0.2">
      <c r="A41">
        <v>2002</v>
      </c>
      <c r="B41">
        <v>4</v>
      </c>
      <c r="C41">
        <v>451.10000000000008</v>
      </c>
      <c r="D41">
        <v>0.1</v>
      </c>
      <c r="E41">
        <v>5</v>
      </c>
      <c r="F41">
        <v>28.7</v>
      </c>
      <c r="G41">
        <v>394.00000000000006</v>
      </c>
      <c r="H41">
        <v>3</v>
      </c>
      <c r="I41">
        <v>230.29999999999995</v>
      </c>
      <c r="J41">
        <v>19.3</v>
      </c>
      <c r="K41">
        <v>282.8</v>
      </c>
      <c r="L41">
        <v>11.8</v>
      </c>
      <c r="M41">
        <v>338</v>
      </c>
      <c r="N41">
        <v>7</v>
      </c>
      <c r="O41">
        <v>0</v>
      </c>
      <c r="P41" s="21">
        <v>2.9666666666666677</v>
      </c>
      <c r="S41">
        <v>2008</v>
      </c>
      <c r="T41">
        <f t="shared" ca="1" si="42"/>
        <v>0</v>
      </c>
      <c r="U41">
        <f t="shared" ca="1" si="32"/>
        <v>0</v>
      </c>
      <c r="V41">
        <f t="shared" ca="1" si="32"/>
        <v>0</v>
      </c>
      <c r="W41">
        <f t="shared" ca="1" si="32"/>
        <v>0</v>
      </c>
      <c r="X41">
        <f t="shared" ca="1" si="32"/>
        <v>0</v>
      </c>
      <c r="Y41">
        <f t="shared" ca="1" si="32"/>
        <v>23.7</v>
      </c>
      <c r="Z41">
        <f t="shared" ca="1" si="32"/>
        <v>36.699999999999996</v>
      </c>
      <c r="AA41">
        <f t="shared" ca="1" si="32"/>
        <v>19.900000000000002</v>
      </c>
      <c r="AB41">
        <f t="shared" ca="1" si="32"/>
        <v>7.6000000000000005</v>
      </c>
      <c r="AC41">
        <f t="shared" ca="1" si="32"/>
        <v>0.3</v>
      </c>
      <c r="AD41">
        <f t="shared" ca="1" si="32"/>
        <v>0</v>
      </c>
      <c r="AE41">
        <f t="shared" ca="1" si="32"/>
        <v>0</v>
      </c>
      <c r="AG41" s="42">
        <f t="shared" ca="1" si="33"/>
        <v>88.199999999999989</v>
      </c>
      <c r="AI41">
        <v>2008</v>
      </c>
      <c r="AJ41">
        <f t="shared" ca="1" si="43"/>
        <v>0</v>
      </c>
      <c r="AK41">
        <f t="shared" ca="1" si="34"/>
        <v>0</v>
      </c>
      <c r="AL41">
        <f t="shared" ca="1" si="34"/>
        <v>0</v>
      </c>
      <c r="AM41">
        <f t="shared" ca="1" si="34"/>
        <v>0.80000000000000071</v>
      </c>
      <c r="AN41">
        <f t="shared" ca="1" si="34"/>
        <v>0</v>
      </c>
      <c r="AO41">
        <f t="shared" ca="1" si="34"/>
        <v>54.999999999999986</v>
      </c>
      <c r="AP41">
        <f t="shared" ca="1" si="34"/>
        <v>84.2</v>
      </c>
      <c r="AQ41">
        <f t="shared" ca="1" si="34"/>
        <v>60.9</v>
      </c>
      <c r="AR41">
        <f t="shared" ca="1" si="34"/>
        <v>15.8</v>
      </c>
      <c r="AS41">
        <f t="shared" ca="1" si="34"/>
        <v>2.3000000000000007</v>
      </c>
      <c r="AT41">
        <f t="shared" ca="1" si="34"/>
        <v>0</v>
      </c>
      <c r="AU41">
        <f t="shared" ca="1" si="34"/>
        <v>0</v>
      </c>
      <c r="AW41" s="42">
        <f t="shared" ca="1" si="35"/>
        <v>219.00000000000003</v>
      </c>
      <c r="AY41">
        <v>2008</v>
      </c>
      <c r="AZ41">
        <f t="shared" ca="1" si="44"/>
        <v>0</v>
      </c>
      <c r="BA41">
        <f t="shared" ca="1" si="36"/>
        <v>0</v>
      </c>
      <c r="BB41">
        <f t="shared" ca="1" si="36"/>
        <v>0</v>
      </c>
      <c r="BC41">
        <f t="shared" ca="1" si="36"/>
        <v>30.9</v>
      </c>
      <c r="BD41">
        <f t="shared" ca="1" si="36"/>
        <v>24.9</v>
      </c>
      <c r="BE41">
        <f t="shared" ca="1" si="36"/>
        <v>214.30000000000004</v>
      </c>
      <c r="BF41">
        <f t="shared" ca="1" si="36"/>
        <v>268.2</v>
      </c>
      <c r="BG41">
        <f t="shared" ca="1" si="36"/>
        <v>239.79999999999998</v>
      </c>
      <c r="BH41">
        <f t="shared" ca="1" si="36"/>
        <v>105.5</v>
      </c>
      <c r="BI41">
        <f t="shared" ca="1" si="36"/>
        <v>18</v>
      </c>
      <c r="BJ41">
        <f t="shared" ca="1" si="36"/>
        <v>6.7000000000000011</v>
      </c>
      <c r="BK41">
        <f t="shared" ca="1" si="36"/>
        <v>0</v>
      </c>
      <c r="BM41" s="42">
        <f t="shared" ca="1" si="37"/>
        <v>908.3</v>
      </c>
      <c r="BO41">
        <v>2008</v>
      </c>
      <c r="BP41">
        <f t="shared" ca="1" si="45"/>
        <v>0</v>
      </c>
      <c r="BQ41">
        <f t="shared" ca="1" si="38"/>
        <v>0</v>
      </c>
      <c r="BR41">
        <f t="shared" ca="1" si="38"/>
        <v>0</v>
      </c>
      <c r="BS41">
        <f t="shared" ca="1" si="38"/>
        <v>13</v>
      </c>
      <c r="BT41">
        <f t="shared" ca="1" si="38"/>
        <v>7.1999999999999993</v>
      </c>
      <c r="BU41">
        <f t="shared" ca="1" si="38"/>
        <v>155.00000000000003</v>
      </c>
      <c r="BV41">
        <f t="shared" ca="1" si="38"/>
        <v>206.2</v>
      </c>
      <c r="BW41">
        <f t="shared" ca="1" si="38"/>
        <v>177.8</v>
      </c>
      <c r="BX41">
        <f t="shared" ca="1" si="38"/>
        <v>61.599999999999994</v>
      </c>
      <c r="BY41">
        <f t="shared" ca="1" si="38"/>
        <v>9.8000000000000007</v>
      </c>
      <c r="BZ41">
        <f t="shared" ca="1" si="38"/>
        <v>1.3000000000000007</v>
      </c>
      <c r="CA41">
        <f t="shared" ca="1" si="38"/>
        <v>0</v>
      </c>
      <c r="CC41" s="42">
        <f t="shared" ca="1" si="39"/>
        <v>631.9</v>
      </c>
      <c r="CE41">
        <v>2008</v>
      </c>
      <c r="CF41">
        <f t="shared" ca="1" si="46"/>
        <v>0</v>
      </c>
      <c r="CG41">
        <f t="shared" ca="1" si="40"/>
        <v>0</v>
      </c>
      <c r="CH41">
        <f t="shared" ca="1" si="40"/>
        <v>0</v>
      </c>
      <c r="CI41">
        <f t="shared" ca="1" si="40"/>
        <v>4.2000000000000011</v>
      </c>
      <c r="CJ41">
        <f t="shared" ca="1" si="40"/>
        <v>0.90000000000000036</v>
      </c>
      <c r="CK41">
        <f t="shared" ca="1" si="40"/>
        <v>100.39999999999998</v>
      </c>
      <c r="CL41">
        <f t="shared" ca="1" si="40"/>
        <v>144.19999999999999</v>
      </c>
      <c r="CM41">
        <f t="shared" ca="1" si="40"/>
        <v>116.19999999999999</v>
      </c>
      <c r="CN41">
        <f t="shared" ca="1" si="40"/>
        <v>30.6</v>
      </c>
      <c r="CO41">
        <f t="shared" ca="1" si="40"/>
        <v>5.2000000000000011</v>
      </c>
      <c r="CP41">
        <f t="shared" ca="1" si="40"/>
        <v>0</v>
      </c>
      <c r="CQ41">
        <f t="shared" ca="1" si="40"/>
        <v>0</v>
      </c>
      <c r="CS41" s="42">
        <f t="shared" ca="1" si="41"/>
        <v>401.7</v>
      </c>
    </row>
    <row r="42" spans="1:97" x14ac:dyDescent="0.2">
      <c r="A42">
        <v>2002</v>
      </c>
      <c r="B42">
        <v>5</v>
      </c>
      <c r="C42">
        <v>301.8</v>
      </c>
      <c r="D42">
        <v>0.9</v>
      </c>
      <c r="E42">
        <v>0</v>
      </c>
      <c r="F42">
        <v>0</v>
      </c>
      <c r="G42">
        <v>245.40000000000003</v>
      </c>
      <c r="H42">
        <v>6.5</v>
      </c>
      <c r="I42">
        <v>88.899999999999991</v>
      </c>
      <c r="J42">
        <v>36</v>
      </c>
      <c r="K42">
        <v>136.70000000000002</v>
      </c>
      <c r="L42">
        <v>21.8</v>
      </c>
      <c r="M42">
        <v>190.20000000000005</v>
      </c>
      <c r="N42">
        <v>13.3</v>
      </c>
      <c r="O42">
        <v>0</v>
      </c>
      <c r="P42" s="21">
        <v>8.2935483870967754</v>
      </c>
      <c r="S42">
        <v>2009</v>
      </c>
      <c r="T42">
        <f t="shared" ca="1" si="42"/>
        <v>0</v>
      </c>
      <c r="U42">
        <f t="shared" ca="1" si="32"/>
        <v>0</v>
      </c>
      <c r="V42">
        <f t="shared" ca="1" si="32"/>
        <v>0</v>
      </c>
      <c r="W42">
        <f t="shared" ca="1" si="32"/>
        <v>0</v>
      </c>
      <c r="X42">
        <f t="shared" ca="1" si="32"/>
        <v>0.6</v>
      </c>
      <c r="Y42">
        <f t="shared" ca="1" si="32"/>
        <v>35.799999999999997</v>
      </c>
      <c r="Z42">
        <f t="shared" ca="1" si="32"/>
        <v>8.8000000000000007</v>
      </c>
      <c r="AA42">
        <f t="shared" ca="1" si="32"/>
        <v>34</v>
      </c>
      <c r="AB42">
        <f t="shared" ca="1" si="32"/>
        <v>6.8000000000000007</v>
      </c>
      <c r="AC42">
        <f t="shared" ca="1" si="32"/>
        <v>0</v>
      </c>
      <c r="AD42">
        <f t="shared" ca="1" si="32"/>
        <v>0</v>
      </c>
      <c r="AE42">
        <f t="shared" ca="1" si="32"/>
        <v>0</v>
      </c>
      <c r="AG42" s="42">
        <f t="shared" ca="1" si="33"/>
        <v>86</v>
      </c>
      <c r="AI42">
        <v>2009</v>
      </c>
      <c r="AJ42">
        <f t="shared" ca="1" si="43"/>
        <v>0</v>
      </c>
      <c r="AK42">
        <f t="shared" ca="1" si="34"/>
        <v>0</v>
      </c>
      <c r="AL42">
        <f t="shared" ca="1" si="34"/>
        <v>0</v>
      </c>
      <c r="AM42">
        <f t="shared" ca="1" si="34"/>
        <v>0</v>
      </c>
      <c r="AN42">
        <f t="shared" ca="1" si="34"/>
        <v>2.6000000000000014</v>
      </c>
      <c r="AO42">
        <f t="shared" ca="1" si="34"/>
        <v>62.999999999999993</v>
      </c>
      <c r="AP42">
        <f t="shared" ca="1" si="34"/>
        <v>37.599999999999994</v>
      </c>
      <c r="AQ42">
        <f t="shared" ca="1" si="34"/>
        <v>66.400000000000006</v>
      </c>
      <c r="AR42">
        <f t="shared" ca="1" si="34"/>
        <v>29.100000000000005</v>
      </c>
      <c r="AS42">
        <f t="shared" ca="1" si="34"/>
        <v>0</v>
      </c>
      <c r="AT42">
        <f t="shared" ca="1" si="34"/>
        <v>0</v>
      </c>
      <c r="AU42">
        <f t="shared" ca="1" si="34"/>
        <v>0</v>
      </c>
      <c r="AW42" s="42">
        <f t="shared" ca="1" si="35"/>
        <v>198.7</v>
      </c>
      <c r="AY42">
        <v>2009</v>
      </c>
      <c r="AZ42">
        <f t="shared" ca="1" si="44"/>
        <v>0</v>
      </c>
      <c r="BA42">
        <f t="shared" ca="1" si="36"/>
        <v>0</v>
      </c>
      <c r="BB42">
        <f t="shared" ca="1" si="36"/>
        <v>0</v>
      </c>
      <c r="BC42">
        <f t="shared" ca="1" si="36"/>
        <v>4</v>
      </c>
      <c r="BD42">
        <f t="shared" ca="1" si="36"/>
        <v>35.599999999999994</v>
      </c>
      <c r="BE42">
        <f t="shared" ca="1" si="36"/>
        <v>188.30000000000004</v>
      </c>
      <c r="BF42">
        <f t="shared" ca="1" si="36"/>
        <v>209</v>
      </c>
      <c r="BG42">
        <f t="shared" ca="1" si="36"/>
        <v>221.2</v>
      </c>
      <c r="BH42">
        <f t="shared" ca="1" si="36"/>
        <v>142.50000000000003</v>
      </c>
      <c r="BI42">
        <f t="shared" ca="1" si="36"/>
        <v>1.4000000000000004</v>
      </c>
      <c r="BJ42">
        <f t="shared" ca="1" si="36"/>
        <v>0</v>
      </c>
      <c r="BK42">
        <f t="shared" ca="1" si="36"/>
        <v>0</v>
      </c>
      <c r="BM42" s="42">
        <f t="shared" ca="1" si="37"/>
        <v>802</v>
      </c>
      <c r="BO42">
        <v>2009</v>
      </c>
      <c r="BP42">
        <f t="shared" ca="1" si="45"/>
        <v>0</v>
      </c>
      <c r="BQ42">
        <f t="shared" ca="1" si="38"/>
        <v>0</v>
      </c>
      <c r="BR42">
        <f t="shared" ca="1" si="38"/>
        <v>0</v>
      </c>
      <c r="BS42">
        <f t="shared" ca="1" si="38"/>
        <v>0.69999999999999929</v>
      </c>
      <c r="BT42">
        <f t="shared" ca="1" si="38"/>
        <v>15.4</v>
      </c>
      <c r="BU42">
        <f t="shared" ca="1" si="38"/>
        <v>140.20000000000002</v>
      </c>
      <c r="BV42">
        <f t="shared" ca="1" si="38"/>
        <v>147</v>
      </c>
      <c r="BW42">
        <f t="shared" ca="1" si="38"/>
        <v>162.69999999999999</v>
      </c>
      <c r="BX42">
        <f t="shared" ca="1" si="38"/>
        <v>95.2</v>
      </c>
      <c r="BY42">
        <f t="shared" ca="1" si="38"/>
        <v>0</v>
      </c>
      <c r="BZ42">
        <f t="shared" ca="1" si="38"/>
        <v>0</v>
      </c>
      <c r="CA42">
        <f t="shared" ca="1" si="38"/>
        <v>0</v>
      </c>
      <c r="CC42" s="42">
        <f t="shared" ca="1" si="39"/>
        <v>561.20000000000005</v>
      </c>
      <c r="CE42">
        <v>2009</v>
      </c>
      <c r="CF42">
        <f t="shared" ca="1" si="46"/>
        <v>0</v>
      </c>
      <c r="CG42">
        <f t="shared" ca="1" si="40"/>
        <v>0</v>
      </c>
      <c r="CH42">
        <f t="shared" ca="1" si="40"/>
        <v>0</v>
      </c>
      <c r="CI42">
        <f t="shared" ca="1" si="40"/>
        <v>0</v>
      </c>
      <c r="CJ42">
        <f t="shared" ca="1" si="40"/>
        <v>4.6000000000000014</v>
      </c>
      <c r="CK42">
        <f t="shared" ca="1" si="40"/>
        <v>97.6</v>
      </c>
      <c r="CL42">
        <f t="shared" ca="1" si="40"/>
        <v>86.4</v>
      </c>
      <c r="CM42">
        <f t="shared" ca="1" si="40"/>
        <v>109.2</v>
      </c>
      <c r="CN42">
        <f t="shared" ca="1" si="40"/>
        <v>58.199999999999996</v>
      </c>
      <c r="CO42">
        <f t="shared" ca="1" si="40"/>
        <v>0</v>
      </c>
      <c r="CP42">
        <f t="shared" ca="1" si="40"/>
        <v>0</v>
      </c>
      <c r="CQ42">
        <f t="shared" ca="1" si="40"/>
        <v>0</v>
      </c>
      <c r="CS42" s="42">
        <f t="shared" ca="1" si="41"/>
        <v>356</v>
      </c>
    </row>
    <row r="43" spans="1:97" x14ac:dyDescent="0.2">
      <c r="A43">
        <v>2002</v>
      </c>
      <c r="B43">
        <v>6</v>
      </c>
      <c r="C43">
        <v>78.400000000000006</v>
      </c>
      <c r="D43">
        <v>32.5</v>
      </c>
      <c r="E43">
        <v>0</v>
      </c>
      <c r="F43">
        <v>0</v>
      </c>
      <c r="G43">
        <v>46.2</v>
      </c>
      <c r="H43">
        <v>60.3</v>
      </c>
      <c r="I43">
        <v>3.5999999999999996</v>
      </c>
      <c r="J43">
        <v>197.70000000000002</v>
      </c>
      <c r="K43">
        <v>10.8</v>
      </c>
      <c r="L43">
        <v>144.9</v>
      </c>
      <c r="M43">
        <v>24.799999999999997</v>
      </c>
      <c r="N43">
        <v>98.9</v>
      </c>
      <c r="O43">
        <v>13.2</v>
      </c>
      <c r="P43" s="21">
        <v>16.470000000000002</v>
      </c>
      <c r="S43">
        <v>2010</v>
      </c>
      <c r="T43">
        <f t="shared" ca="1" si="42"/>
        <v>0</v>
      </c>
      <c r="U43">
        <f t="shared" ca="1" si="32"/>
        <v>0</v>
      </c>
      <c r="V43">
        <f t="shared" ca="1" si="32"/>
        <v>0</v>
      </c>
      <c r="W43">
        <f t="shared" ca="1" si="32"/>
        <v>0</v>
      </c>
      <c r="X43">
        <f t="shared" ca="1" si="32"/>
        <v>33.099999999999994</v>
      </c>
      <c r="Y43">
        <f t="shared" ca="1" si="32"/>
        <v>9.1</v>
      </c>
      <c r="Z43">
        <f t="shared" ca="1" si="32"/>
        <v>100.1</v>
      </c>
      <c r="AA43">
        <f t="shared" ca="1" si="32"/>
        <v>70.700000000000017</v>
      </c>
      <c r="AB43">
        <f t="shared" ca="1" si="32"/>
        <v>8.5</v>
      </c>
      <c r="AC43">
        <f t="shared" ca="1" si="32"/>
        <v>0</v>
      </c>
      <c r="AD43">
        <f t="shared" ca="1" si="32"/>
        <v>0</v>
      </c>
      <c r="AE43">
        <f t="shared" ca="1" si="32"/>
        <v>0</v>
      </c>
      <c r="AG43" s="42">
        <f t="shared" ca="1" si="33"/>
        <v>221.5</v>
      </c>
      <c r="AI43">
        <v>2010</v>
      </c>
      <c r="AJ43">
        <f t="shared" ca="1" si="43"/>
        <v>0</v>
      </c>
      <c r="AK43">
        <f t="shared" ca="1" si="34"/>
        <v>0</v>
      </c>
      <c r="AL43">
        <f t="shared" ca="1" si="34"/>
        <v>0</v>
      </c>
      <c r="AM43">
        <f t="shared" ca="1" si="34"/>
        <v>0</v>
      </c>
      <c r="AN43">
        <f t="shared" ca="1" si="34"/>
        <v>63.7</v>
      </c>
      <c r="AO43">
        <f t="shared" ca="1" si="34"/>
        <v>33.599999999999994</v>
      </c>
      <c r="AP43">
        <f t="shared" ca="1" si="34"/>
        <v>156.20000000000002</v>
      </c>
      <c r="AQ43">
        <f t="shared" ca="1" si="34"/>
        <v>113.2</v>
      </c>
      <c r="AR43">
        <f t="shared" ca="1" si="34"/>
        <v>16.2</v>
      </c>
      <c r="AS43">
        <f t="shared" ca="1" si="34"/>
        <v>0</v>
      </c>
      <c r="AT43">
        <f t="shared" ca="1" si="34"/>
        <v>0</v>
      </c>
      <c r="AU43">
        <f t="shared" ca="1" si="34"/>
        <v>0</v>
      </c>
      <c r="AW43" s="42">
        <f t="shared" ca="1" si="35"/>
        <v>382.9</v>
      </c>
      <c r="AY43">
        <v>2010</v>
      </c>
      <c r="AZ43">
        <f t="shared" ca="1" si="44"/>
        <v>0</v>
      </c>
      <c r="BA43">
        <f t="shared" ca="1" si="36"/>
        <v>0</v>
      </c>
      <c r="BB43">
        <f t="shared" ca="1" si="36"/>
        <v>0</v>
      </c>
      <c r="BC43">
        <f t="shared" ca="1" si="36"/>
        <v>23.2</v>
      </c>
      <c r="BD43">
        <f t="shared" ca="1" si="36"/>
        <v>176.60000000000002</v>
      </c>
      <c r="BE43">
        <f t="shared" ca="1" si="36"/>
        <v>178.90000000000003</v>
      </c>
      <c r="BF43">
        <f t="shared" ca="1" si="36"/>
        <v>339.8</v>
      </c>
      <c r="BG43">
        <f t="shared" ca="1" si="36"/>
        <v>292.09999999999997</v>
      </c>
      <c r="BH43">
        <f t="shared" ca="1" si="36"/>
        <v>79.099999999999994</v>
      </c>
      <c r="BI43">
        <f t="shared" ca="1" si="36"/>
        <v>12.2</v>
      </c>
      <c r="BJ43">
        <f t="shared" ca="1" si="36"/>
        <v>0</v>
      </c>
      <c r="BK43">
        <f t="shared" ca="1" si="36"/>
        <v>0</v>
      </c>
      <c r="BM43" s="42">
        <f t="shared" ca="1" si="37"/>
        <v>1101.8999999999999</v>
      </c>
      <c r="BO43">
        <v>2010</v>
      </c>
      <c r="BP43">
        <f t="shared" ca="1" si="45"/>
        <v>0</v>
      </c>
      <c r="BQ43">
        <f t="shared" ca="1" si="38"/>
        <v>0</v>
      </c>
      <c r="BR43">
        <f t="shared" ca="1" si="38"/>
        <v>0</v>
      </c>
      <c r="BS43">
        <f t="shared" ca="1" si="38"/>
        <v>10.9</v>
      </c>
      <c r="BT43">
        <f t="shared" ca="1" si="38"/>
        <v>135.80000000000001</v>
      </c>
      <c r="BU43">
        <f t="shared" ca="1" si="38"/>
        <v>121.10000000000001</v>
      </c>
      <c r="BV43">
        <f t="shared" ca="1" si="38"/>
        <v>277.79999999999995</v>
      </c>
      <c r="BW43">
        <f t="shared" ca="1" si="38"/>
        <v>230.1</v>
      </c>
      <c r="BX43">
        <f t="shared" ca="1" si="38"/>
        <v>47.6</v>
      </c>
      <c r="BY43">
        <f t="shared" ca="1" si="38"/>
        <v>3.7999999999999989</v>
      </c>
      <c r="BZ43">
        <f t="shared" ca="1" si="38"/>
        <v>0</v>
      </c>
      <c r="CA43">
        <f t="shared" ca="1" si="38"/>
        <v>0</v>
      </c>
      <c r="CC43" s="42">
        <f t="shared" ca="1" si="39"/>
        <v>827.09999999999991</v>
      </c>
      <c r="CE43">
        <v>2010</v>
      </c>
      <c r="CF43">
        <f t="shared" ca="1" si="46"/>
        <v>0</v>
      </c>
      <c r="CG43">
        <f t="shared" ca="1" si="40"/>
        <v>0</v>
      </c>
      <c r="CH43">
        <f t="shared" ca="1" si="40"/>
        <v>0</v>
      </c>
      <c r="CI43">
        <f t="shared" ca="1" si="40"/>
        <v>3.5999999999999996</v>
      </c>
      <c r="CJ43">
        <f t="shared" ca="1" si="40"/>
        <v>98.7</v>
      </c>
      <c r="CK43">
        <f t="shared" ca="1" si="40"/>
        <v>74.000000000000014</v>
      </c>
      <c r="CL43">
        <f t="shared" ca="1" si="40"/>
        <v>215.80000000000004</v>
      </c>
      <c r="CM43">
        <f t="shared" ca="1" si="40"/>
        <v>168.60000000000002</v>
      </c>
      <c r="CN43">
        <f t="shared" ca="1" si="40"/>
        <v>27.400000000000002</v>
      </c>
      <c r="CO43">
        <f t="shared" ca="1" si="40"/>
        <v>0.19999999999999929</v>
      </c>
      <c r="CP43">
        <f t="shared" ca="1" si="40"/>
        <v>0</v>
      </c>
      <c r="CQ43">
        <f t="shared" ca="1" si="40"/>
        <v>0</v>
      </c>
      <c r="CS43" s="42">
        <f t="shared" ca="1" si="41"/>
        <v>588.30000000000007</v>
      </c>
    </row>
    <row r="44" spans="1:97" x14ac:dyDescent="0.2">
      <c r="A44">
        <v>2002</v>
      </c>
      <c r="B44">
        <v>7</v>
      </c>
      <c r="C44">
        <v>11.6</v>
      </c>
      <c r="D44">
        <v>84.200000000000017</v>
      </c>
      <c r="E44">
        <v>0</v>
      </c>
      <c r="F44">
        <v>0</v>
      </c>
      <c r="G44">
        <v>2</v>
      </c>
      <c r="H44">
        <v>136.59999999999997</v>
      </c>
      <c r="I44">
        <v>0</v>
      </c>
      <c r="J44">
        <v>320.59999999999991</v>
      </c>
      <c r="K44">
        <v>0</v>
      </c>
      <c r="L44">
        <v>258.60000000000002</v>
      </c>
      <c r="M44">
        <v>0</v>
      </c>
      <c r="N44">
        <v>196.6</v>
      </c>
      <c r="O44">
        <v>44.3</v>
      </c>
      <c r="P44" s="21">
        <v>20.341935483870969</v>
      </c>
      <c r="S44">
        <v>2011</v>
      </c>
      <c r="T44">
        <f t="shared" ca="1" si="42"/>
        <v>0</v>
      </c>
      <c r="U44">
        <f t="shared" ca="1" si="32"/>
        <v>0</v>
      </c>
      <c r="V44">
        <f t="shared" ca="1" si="32"/>
        <v>0</v>
      </c>
      <c r="W44">
        <f t="shared" ca="1" si="32"/>
        <v>0</v>
      </c>
      <c r="X44">
        <f t="shared" ca="1" si="32"/>
        <v>4.9000000000000004</v>
      </c>
      <c r="Y44">
        <f t="shared" ca="1" si="32"/>
        <v>14.9</v>
      </c>
      <c r="Z44">
        <f t="shared" ca="1" si="32"/>
        <v>104.60000000000001</v>
      </c>
      <c r="AA44">
        <f t="shared" ca="1" si="32"/>
        <v>49.79999999999999</v>
      </c>
      <c r="AB44">
        <f t="shared" ca="1" si="32"/>
        <v>16.2</v>
      </c>
      <c r="AC44">
        <f t="shared" ca="1" si="32"/>
        <v>0.5</v>
      </c>
      <c r="AD44">
        <f t="shared" ca="1" si="32"/>
        <v>0</v>
      </c>
      <c r="AE44">
        <f t="shared" ca="1" si="32"/>
        <v>0</v>
      </c>
      <c r="AG44" s="42">
        <f t="shared" ca="1" si="33"/>
        <v>190.89999999999998</v>
      </c>
      <c r="AI44">
        <v>2011</v>
      </c>
      <c r="AJ44">
        <f t="shared" ca="1" si="43"/>
        <v>0</v>
      </c>
      <c r="AK44">
        <f t="shared" ca="1" si="34"/>
        <v>0</v>
      </c>
      <c r="AL44">
        <f t="shared" ca="1" si="34"/>
        <v>0</v>
      </c>
      <c r="AM44">
        <f t="shared" ca="1" si="34"/>
        <v>0</v>
      </c>
      <c r="AN44">
        <f t="shared" ca="1" si="34"/>
        <v>14.599999999999994</v>
      </c>
      <c r="AO44">
        <f t="shared" ca="1" si="34"/>
        <v>43.900000000000006</v>
      </c>
      <c r="AP44">
        <f t="shared" ca="1" si="34"/>
        <v>164.6</v>
      </c>
      <c r="AQ44">
        <f t="shared" ca="1" si="34"/>
        <v>97.199999999999974</v>
      </c>
      <c r="AR44">
        <f t="shared" ca="1" si="34"/>
        <v>35.800000000000004</v>
      </c>
      <c r="AS44">
        <f t="shared" ca="1" si="34"/>
        <v>7.8000000000000007</v>
      </c>
      <c r="AT44">
        <f t="shared" ca="1" si="34"/>
        <v>0</v>
      </c>
      <c r="AU44">
        <f t="shared" ca="1" si="34"/>
        <v>0</v>
      </c>
      <c r="AW44" s="42">
        <f t="shared" ca="1" si="35"/>
        <v>363.9</v>
      </c>
      <c r="AY44">
        <v>2011</v>
      </c>
      <c r="AZ44">
        <f t="shared" ca="1" si="44"/>
        <v>0</v>
      </c>
      <c r="BA44">
        <f t="shared" ca="1" si="36"/>
        <v>0</v>
      </c>
      <c r="BB44">
        <f t="shared" ca="1" si="36"/>
        <v>0</v>
      </c>
      <c r="BC44">
        <f t="shared" ca="1" si="36"/>
        <v>0</v>
      </c>
      <c r="BD44">
        <f t="shared" ca="1" si="36"/>
        <v>93.1</v>
      </c>
      <c r="BE44">
        <f t="shared" ca="1" si="36"/>
        <v>193.50000000000003</v>
      </c>
      <c r="BF44">
        <f t="shared" ca="1" si="36"/>
        <v>350.2</v>
      </c>
      <c r="BG44">
        <f t="shared" ca="1" si="36"/>
        <v>281.60000000000008</v>
      </c>
      <c r="BH44">
        <f t="shared" ca="1" si="36"/>
        <v>144.30000000000001</v>
      </c>
      <c r="BI44">
        <f t="shared" ca="1" si="36"/>
        <v>54.2</v>
      </c>
      <c r="BJ44">
        <f t="shared" ca="1" si="36"/>
        <v>0</v>
      </c>
      <c r="BK44">
        <f t="shared" ca="1" si="36"/>
        <v>0</v>
      </c>
      <c r="BM44" s="42">
        <f t="shared" ca="1" si="37"/>
        <v>1116.9000000000001</v>
      </c>
      <c r="BO44">
        <v>2011</v>
      </c>
      <c r="BP44">
        <f t="shared" ca="1" si="45"/>
        <v>0</v>
      </c>
      <c r="BQ44">
        <f t="shared" ca="1" si="38"/>
        <v>0</v>
      </c>
      <c r="BR44">
        <f t="shared" ca="1" si="38"/>
        <v>0</v>
      </c>
      <c r="BS44">
        <f t="shared" ca="1" si="38"/>
        <v>0</v>
      </c>
      <c r="BT44">
        <f t="shared" ca="1" si="38"/>
        <v>60.399999999999991</v>
      </c>
      <c r="BU44">
        <f t="shared" ca="1" si="38"/>
        <v>136.69999999999999</v>
      </c>
      <c r="BV44">
        <f t="shared" ca="1" si="38"/>
        <v>288.19999999999993</v>
      </c>
      <c r="BW44">
        <f t="shared" ca="1" si="38"/>
        <v>219.60000000000005</v>
      </c>
      <c r="BX44">
        <f t="shared" ca="1" si="38"/>
        <v>98.3</v>
      </c>
      <c r="BY44">
        <f t="shared" ca="1" si="38"/>
        <v>32.200000000000003</v>
      </c>
      <c r="BZ44">
        <f t="shared" ca="1" si="38"/>
        <v>0</v>
      </c>
      <c r="CA44">
        <f t="shared" ca="1" si="38"/>
        <v>0</v>
      </c>
      <c r="CC44" s="42">
        <f t="shared" ca="1" si="39"/>
        <v>835.4</v>
      </c>
      <c r="CE44">
        <v>2011</v>
      </c>
      <c r="CF44">
        <f t="shared" ca="1" si="46"/>
        <v>0</v>
      </c>
      <c r="CG44">
        <f t="shared" ca="1" si="40"/>
        <v>0</v>
      </c>
      <c r="CH44">
        <f t="shared" ca="1" si="40"/>
        <v>0</v>
      </c>
      <c r="CI44">
        <f t="shared" ca="1" si="40"/>
        <v>0</v>
      </c>
      <c r="CJ44">
        <f t="shared" ca="1" si="40"/>
        <v>34.199999999999996</v>
      </c>
      <c r="CK44">
        <f t="shared" ca="1" si="40"/>
        <v>87.2</v>
      </c>
      <c r="CL44">
        <f t="shared" ca="1" si="40"/>
        <v>226.19999999999996</v>
      </c>
      <c r="CM44">
        <f t="shared" ca="1" si="40"/>
        <v>157.6</v>
      </c>
      <c r="CN44">
        <f t="shared" ca="1" si="40"/>
        <v>61.300000000000011</v>
      </c>
      <c r="CO44">
        <f t="shared" ca="1" si="40"/>
        <v>18.700000000000003</v>
      </c>
      <c r="CP44">
        <f t="shared" ca="1" si="40"/>
        <v>0</v>
      </c>
      <c r="CQ44">
        <f t="shared" ca="1" si="40"/>
        <v>0</v>
      </c>
      <c r="CS44" s="42">
        <f t="shared" ca="1" si="41"/>
        <v>585.20000000000005</v>
      </c>
    </row>
    <row r="45" spans="1:97" x14ac:dyDescent="0.2">
      <c r="A45">
        <v>2002</v>
      </c>
      <c r="B45">
        <v>8</v>
      </c>
      <c r="C45">
        <v>21.8</v>
      </c>
      <c r="D45">
        <v>49.399999999999991</v>
      </c>
      <c r="E45">
        <v>0</v>
      </c>
      <c r="F45">
        <v>0</v>
      </c>
      <c r="G45">
        <v>4.2000000000000011</v>
      </c>
      <c r="H45">
        <v>93.8</v>
      </c>
      <c r="I45">
        <v>0</v>
      </c>
      <c r="J45">
        <v>275.60000000000002</v>
      </c>
      <c r="K45">
        <v>0</v>
      </c>
      <c r="L45">
        <v>213.60000000000002</v>
      </c>
      <c r="M45">
        <v>0</v>
      </c>
      <c r="N45">
        <v>151.60000000000002</v>
      </c>
      <c r="O45">
        <v>21.499999999999996</v>
      </c>
      <c r="P45" s="21">
        <v>18.890322580645154</v>
      </c>
      <c r="S45">
        <v>2012</v>
      </c>
      <c r="T45">
        <f t="shared" ca="1" si="42"/>
        <v>0</v>
      </c>
      <c r="U45">
        <f t="shared" ca="1" si="32"/>
        <v>0</v>
      </c>
      <c r="V45">
        <f t="shared" ca="1" si="32"/>
        <v>0</v>
      </c>
      <c r="W45">
        <f t="shared" ca="1" si="32"/>
        <v>0</v>
      </c>
      <c r="X45">
        <f t="shared" ca="1" si="32"/>
        <v>11.1</v>
      </c>
      <c r="Y45">
        <f t="shared" ca="1" si="32"/>
        <v>45.5</v>
      </c>
      <c r="Z45">
        <f t="shared" ca="1" si="32"/>
        <v>94.299999999999969</v>
      </c>
      <c r="AA45">
        <f t="shared" ca="1" si="32"/>
        <v>47.399999999999991</v>
      </c>
      <c r="AB45">
        <f t="shared" ca="1" si="32"/>
        <v>11.8</v>
      </c>
      <c r="AC45">
        <f t="shared" ca="1" si="32"/>
        <v>0</v>
      </c>
      <c r="AD45">
        <f t="shared" ca="1" si="32"/>
        <v>0</v>
      </c>
      <c r="AE45">
        <f t="shared" ca="1" si="32"/>
        <v>0</v>
      </c>
      <c r="AG45" s="42">
        <f t="shared" ca="1" si="33"/>
        <v>210.09999999999997</v>
      </c>
      <c r="AI45">
        <v>2012</v>
      </c>
      <c r="AJ45">
        <f t="shared" ca="1" si="43"/>
        <v>0</v>
      </c>
      <c r="AK45">
        <f t="shared" ca="1" si="34"/>
        <v>0</v>
      </c>
      <c r="AL45">
        <f t="shared" ca="1" si="34"/>
        <v>1.8999999999999986</v>
      </c>
      <c r="AM45">
        <f t="shared" ca="1" si="34"/>
        <v>0</v>
      </c>
      <c r="AN45">
        <f t="shared" ca="1" si="34"/>
        <v>24.800000000000004</v>
      </c>
      <c r="AO45">
        <f t="shared" ca="1" si="34"/>
        <v>85.8</v>
      </c>
      <c r="AP45">
        <f t="shared" ca="1" si="34"/>
        <v>155.89999999999998</v>
      </c>
      <c r="AQ45">
        <f t="shared" ca="1" si="34"/>
        <v>91</v>
      </c>
      <c r="AR45">
        <f t="shared" ca="1" si="34"/>
        <v>28.099999999999998</v>
      </c>
      <c r="AS45">
        <f t="shared" ca="1" si="34"/>
        <v>0</v>
      </c>
      <c r="AT45">
        <f t="shared" ca="1" si="34"/>
        <v>0</v>
      </c>
      <c r="AU45">
        <f t="shared" ca="1" si="34"/>
        <v>0</v>
      </c>
      <c r="AW45" s="42">
        <f t="shared" ca="1" si="35"/>
        <v>387.5</v>
      </c>
      <c r="AY45">
        <v>2012</v>
      </c>
      <c r="AZ45">
        <f t="shared" ca="1" si="44"/>
        <v>0</v>
      </c>
      <c r="BA45">
        <f t="shared" ca="1" si="36"/>
        <v>0</v>
      </c>
      <c r="BB45">
        <f t="shared" ca="1" si="36"/>
        <v>20.9</v>
      </c>
      <c r="BC45">
        <f t="shared" ca="1" si="36"/>
        <v>1.4000000000000004</v>
      </c>
      <c r="BD45">
        <f t="shared" ca="1" si="36"/>
        <v>123.70000000000002</v>
      </c>
      <c r="BE45">
        <f t="shared" ca="1" si="36"/>
        <v>241.79999999999998</v>
      </c>
      <c r="BF45">
        <f t="shared" ca="1" si="36"/>
        <v>341.90000000000003</v>
      </c>
      <c r="BG45">
        <f t="shared" ca="1" si="36"/>
        <v>265.29999999999995</v>
      </c>
      <c r="BH45">
        <f t="shared" ca="1" si="36"/>
        <v>105.90000000000003</v>
      </c>
      <c r="BI45">
        <f t="shared" ca="1" si="36"/>
        <v>22.1</v>
      </c>
      <c r="BJ45">
        <f t="shared" ca="1" si="36"/>
        <v>0</v>
      </c>
      <c r="BK45">
        <f t="shared" ca="1" si="36"/>
        <v>0</v>
      </c>
      <c r="BM45" s="42">
        <f t="shared" ca="1" si="37"/>
        <v>1123</v>
      </c>
      <c r="BO45">
        <v>2012</v>
      </c>
      <c r="BP45">
        <f t="shared" ca="1" si="45"/>
        <v>0</v>
      </c>
      <c r="BQ45">
        <f t="shared" ca="1" si="38"/>
        <v>0</v>
      </c>
      <c r="BR45">
        <f t="shared" ca="1" si="38"/>
        <v>10.999999999999998</v>
      </c>
      <c r="BS45">
        <f t="shared" ca="1" si="38"/>
        <v>0</v>
      </c>
      <c r="BT45">
        <f t="shared" ca="1" si="38"/>
        <v>80.5</v>
      </c>
      <c r="BU45">
        <f t="shared" ca="1" si="38"/>
        <v>184.79999999999998</v>
      </c>
      <c r="BV45">
        <f t="shared" ca="1" si="38"/>
        <v>279.89999999999992</v>
      </c>
      <c r="BW45">
        <f t="shared" ca="1" si="38"/>
        <v>203.29999999999998</v>
      </c>
      <c r="BX45">
        <f t="shared" ca="1" si="38"/>
        <v>73.199999999999989</v>
      </c>
      <c r="BY45">
        <f t="shared" ca="1" si="38"/>
        <v>9.1</v>
      </c>
      <c r="BZ45">
        <f t="shared" ca="1" si="38"/>
        <v>0</v>
      </c>
      <c r="CA45">
        <f t="shared" ca="1" si="38"/>
        <v>0</v>
      </c>
      <c r="CC45" s="42">
        <f t="shared" ca="1" si="39"/>
        <v>841.79999999999984</v>
      </c>
      <c r="CE45">
        <v>2012</v>
      </c>
      <c r="CF45">
        <f t="shared" ca="1" si="46"/>
        <v>0</v>
      </c>
      <c r="CG45">
        <f t="shared" ca="1" si="40"/>
        <v>0</v>
      </c>
      <c r="CH45">
        <f t="shared" ca="1" si="40"/>
        <v>5.0999999999999979</v>
      </c>
      <c r="CI45">
        <f t="shared" ca="1" si="40"/>
        <v>0</v>
      </c>
      <c r="CJ45">
        <f t="shared" ca="1" si="40"/>
        <v>48.5</v>
      </c>
      <c r="CK45">
        <f t="shared" ca="1" si="40"/>
        <v>132.99999999999997</v>
      </c>
      <c r="CL45">
        <f t="shared" ca="1" si="40"/>
        <v>217.89999999999992</v>
      </c>
      <c r="CM45">
        <f t="shared" ca="1" si="40"/>
        <v>143.60000000000002</v>
      </c>
      <c r="CN45">
        <f t="shared" ca="1" si="40"/>
        <v>49.29999999999999</v>
      </c>
      <c r="CO45">
        <f t="shared" ca="1" si="40"/>
        <v>0.90000000000000036</v>
      </c>
      <c r="CP45">
        <f t="shared" ca="1" si="40"/>
        <v>0</v>
      </c>
      <c r="CQ45">
        <f t="shared" ca="1" si="40"/>
        <v>0</v>
      </c>
      <c r="CS45" s="42">
        <f t="shared" ca="1" si="41"/>
        <v>598.29999999999984</v>
      </c>
    </row>
    <row r="46" spans="1:97" x14ac:dyDescent="0.2">
      <c r="A46">
        <v>2002</v>
      </c>
      <c r="B46">
        <v>9</v>
      </c>
      <c r="C46">
        <v>88.4</v>
      </c>
      <c r="D46">
        <v>31.400000000000002</v>
      </c>
      <c r="E46">
        <v>0</v>
      </c>
      <c r="F46">
        <v>0</v>
      </c>
      <c r="G46">
        <v>55.5</v>
      </c>
      <c r="H46">
        <v>58.5</v>
      </c>
      <c r="I46">
        <v>3.7000000000000011</v>
      </c>
      <c r="J46">
        <v>186.70000000000002</v>
      </c>
      <c r="K46">
        <v>14.200000000000001</v>
      </c>
      <c r="L46">
        <v>137.20000000000005</v>
      </c>
      <c r="M46">
        <v>31.4</v>
      </c>
      <c r="N46">
        <v>94.4</v>
      </c>
      <c r="O46">
        <v>12.8</v>
      </c>
      <c r="P46" s="21">
        <v>16.100000000000001</v>
      </c>
      <c r="S46">
        <v>2013</v>
      </c>
      <c r="T46">
        <f t="shared" ca="1" si="42"/>
        <v>0</v>
      </c>
      <c r="U46">
        <f t="shared" ca="1" si="32"/>
        <v>0</v>
      </c>
      <c r="V46">
        <f t="shared" ca="1" si="32"/>
        <v>0</v>
      </c>
      <c r="W46">
        <f t="shared" ca="1" si="32"/>
        <v>0</v>
      </c>
      <c r="X46">
        <f t="shared" ca="1" si="32"/>
        <v>3.8000000000000003</v>
      </c>
      <c r="Y46">
        <f t="shared" ca="1" si="32"/>
        <v>16.8</v>
      </c>
      <c r="Z46">
        <f t="shared" ca="1" si="32"/>
        <v>59.20000000000001</v>
      </c>
      <c r="AA46">
        <f t="shared" ca="1" si="32"/>
        <v>30.8</v>
      </c>
      <c r="AB46">
        <f t="shared" ca="1" si="32"/>
        <v>1.3</v>
      </c>
      <c r="AC46">
        <f t="shared" ca="1" si="32"/>
        <v>0</v>
      </c>
      <c r="AD46">
        <f t="shared" ca="1" si="32"/>
        <v>0</v>
      </c>
      <c r="AE46">
        <f t="shared" ca="1" si="32"/>
        <v>0</v>
      </c>
      <c r="AG46" s="42">
        <f t="shared" ca="1" si="33"/>
        <v>111.9</v>
      </c>
      <c r="AI46">
        <v>2013</v>
      </c>
      <c r="AJ46">
        <f t="shared" ca="1" si="43"/>
        <v>0</v>
      </c>
      <c r="AK46">
        <f t="shared" ca="1" si="34"/>
        <v>0</v>
      </c>
      <c r="AL46">
        <f t="shared" ca="1" si="34"/>
        <v>0</v>
      </c>
      <c r="AM46">
        <f t="shared" ca="1" si="34"/>
        <v>0</v>
      </c>
      <c r="AN46">
        <f t="shared" ca="1" si="34"/>
        <v>16.999999999999996</v>
      </c>
      <c r="AO46">
        <f t="shared" ca="1" si="34"/>
        <v>41.6</v>
      </c>
      <c r="AP46">
        <f t="shared" ca="1" si="34"/>
        <v>99.500000000000014</v>
      </c>
      <c r="AQ46">
        <f t="shared" ca="1" si="34"/>
        <v>60.599999999999994</v>
      </c>
      <c r="AR46">
        <f t="shared" ca="1" si="34"/>
        <v>12.2</v>
      </c>
      <c r="AS46">
        <f t="shared" ca="1" si="34"/>
        <v>0</v>
      </c>
      <c r="AT46">
        <f t="shared" ca="1" si="34"/>
        <v>0</v>
      </c>
      <c r="AU46">
        <f t="shared" ca="1" si="34"/>
        <v>0</v>
      </c>
      <c r="AW46" s="42">
        <f t="shared" ca="1" si="35"/>
        <v>230.9</v>
      </c>
      <c r="AY46">
        <v>2013</v>
      </c>
      <c r="AZ46">
        <f t="shared" ca="1" si="44"/>
        <v>0</v>
      </c>
      <c r="BA46">
        <f t="shared" ca="1" si="36"/>
        <v>0</v>
      </c>
      <c r="BB46">
        <f t="shared" ca="1" si="36"/>
        <v>0</v>
      </c>
      <c r="BC46">
        <f t="shared" ca="1" si="36"/>
        <v>8</v>
      </c>
      <c r="BD46">
        <f t="shared" ca="1" si="36"/>
        <v>104.6</v>
      </c>
      <c r="BE46">
        <f t="shared" ca="1" si="36"/>
        <v>174.89999999999998</v>
      </c>
      <c r="BF46">
        <f t="shared" ca="1" si="36"/>
        <v>277.19999999999993</v>
      </c>
      <c r="BG46">
        <f t="shared" ca="1" si="36"/>
        <v>229.4</v>
      </c>
      <c r="BH46">
        <f t="shared" ca="1" si="36"/>
        <v>100.4</v>
      </c>
      <c r="BI46">
        <f t="shared" ca="1" si="36"/>
        <v>34</v>
      </c>
      <c r="BJ46">
        <f t="shared" ca="1" si="36"/>
        <v>0.40000000000000036</v>
      </c>
      <c r="BK46">
        <f t="shared" ca="1" si="36"/>
        <v>0</v>
      </c>
      <c r="BM46" s="42">
        <f t="shared" ca="1" si="37"/>
        <v>928.89999999999986</v>
      </c>
      <c r="BO46">
        <v>2013</v>
      </c>
      <c r="BP46">
        <f t="shared" ca="1" si="45"/>
        <v>0</v>
      </c>
      <c r="BQ46">
        <f t="shared" ca="1" si="38"/>
        <v>0</v>
      </c>
      <c r="BR46">
        <f t="shared" ca="1" si="38"/>
        <v>0</v>
      </c>
      <c r="BS46">
        <f t="shared" ca="1" si="38"/>
        <v>4</v>
      </c>
      <c r="BT46">
        <f t="shared" ca="1" si="38"/>
        <v>69.399999999999991</v>
      </c>
      <c r="BU46">
        <f t="shared" ca="1" si="38"/>
        <v>121.10000000000002</v>
      </c>
      <c r="BV46">
        <f t="shared" ca="1" si="38"/>
        <v>215.2</v>
      </c>
      <c r="BW46">
        <f t="shared" ca="1" si="38"/>
        <v>169.10000000000002</v>
      </c>
      <c r="BX46">
        <f t="shared" ca="1" si="38"/>
        <v>59.400000000000006</v>
      </c>
      <c r="BY46">
        <f t="shared" ca="1" si="38"/>
        <v>13</v>
      </c>
      <c r="BZ46">
        <f t="shared" ca="1" si="38"/>
        <v>0</v>
      </c>
      <c r="CA46">
        <f t="shared" ca="1" si="38"/>
        <v>0</v>
      </c>
      <c r="CC46" s="42">
        <f t="shared" ca="1" si="39"/>
        <v>651.19999999999993</v>
      </c>
      <c r="CE46">
        <v>2013</v>
      </c>
      <c r="CF46">
        <f t="shared" ca="1" si="46"/>
        <v>0</v>
      </c>
      <c r="CG46">
        <f t="shared" ca="1" si="40"/>
        <v>0</v>
      </c>
      <c r="CH46">
        <f t="shared" ca="1" si="40"/>
        <v>0</v>
      </c>
      <c r="CI46">
        <f t="shared" ca="1" si="40"/>
        <v>0.40000000000000036</v>
      </c>
      <c r="CJ46">
        <f t="shared" ca="1" si="40"/>
        <v>40.599999999999994</v>
      </c>
      <c r="CK46">
        <f t="shared" ca="1" si="40"/>
        <v>76.099999999999994</v>
      </c>
      <c r="CL46">
        <f t="shared" ca="1" si="40"/>
        <v>153.50000000000006</v>
      </c>
      <c r="CM46">
        <f t="shared" ca="1" si="40"/>
        <v>110.39999999999999</v>
      </c>
      <c r="CN46">
        <f t="shared" ca="1" si="40"/>
        <v>31.9</v>
      </c>
      <c r="CO46">
        <f t="shared" ca="1" si="40"/>
        <v>2.7000000000000011</v>
      </c>
      <c r="CP46">
        <f t="shared" ca="1" si="40"/>
        <v>0</v>
      </c>
      <c r="CQ46">
        <f t="shared" ca="1" si="40"/>
        <v>0</v>
      </c>
      <c r="CS46" s="42">
        <f t="shared" ca="1" si="41"/>
        <v>415.59999999999997</v>
      </c>
    </row>
    <row r="47" spans="1:97" x14ac:dyDescent="0.2">
      <c r="A47">
        <v>2002</v>
      </c>
      <c r="B47">
        <v>10</v>
      </c>
      <c r="C47">
        <v>450.1</v>
      </c>
      <c r="D47">
        <v>2.2999999999999998</v>
      </c>
      <c r="E47">
        <v>4</v>
      </c>
      <c r="F47">
        <v>15.2</v>
      </c>
      <c r="G47">
        <v>390.1</v>
      </c>
      <c r="H47">
        <v>4.3000000000000007</v>
      </c>
      <c r="I47">
        <v>214.7</v>
      </c>
      <c r="J47">
        <v>14.9</v>
      </c>
      <c r="K47">
        <v>270.50000000000006</v>
      </c>
      <c r="L47">
        <v>8.7000000000000011</v>
      </c>
      <c r="M47">
        <v>330.1</v>
      </c>
      <c r="N47">
        <v>6.3000000000000007</v>
      </c>
      <c r="O47">
        <v>0.30000000000000071</v>
      </c>
      <c r="P47" s="21">
        <v>3.5548387096774188</v>
      </c>
      <c r="S47">
        <v>2014</v>
      </c>
      <c r="T47">
        <f t="shared" ca="1" si="42"/>
        <v>0</v>
      </c>
      <c r="U47">
        <f t="shared" ca="1" si="32"/>
        <v>0</v>
      </c>
      <c r="V47">
        <f t="shared" ca="1" si="32"/>
        <v>0</v>
      </c>
      <c r="W47">
        <f t="shared" ca="1" si="32"/>
        <v>0</v>
      </c>
      <c r="X47">
        <f t="shared" ca="1" si="32"/>
        <v>2.7</v>
      </c>
      <c r="Y47">
        <f t="shared" ca="1" si="32"/>
        <v>20.8</v>
      </c>
      <c r="Z47">
        <f t="shared" ca="1" si="32"/>
        <v>18.3</v>
      </c>
      <c r="AA47">
        <f t="shared" ca="1" si="32"/>
        <v>21.400000000000002</v>
      </c>
      <c r="AB47">
        <f t="shared" ca="1" si="32"/>
        <v>4.6999999999999993</v>
      </c>
      <c r="AC47">
        <f t="shared" ca="1" si="32"/>
        <v>0</v>
      </c>
      <c r="AD47">
        <f t="shared" ca="1" si="32"/>
        <v>0</v>
      </c>
      <c r="AE47">
        <f t="shared" ca="1" si="32"/>
        <v>0</v>
      </c>
      <c r="AG47" s="42">
        <f t="shared" ca="1" si="33"/>
        <v>67.900000000000006</v>
      </c>
      <c r="AI47">
        <v>2014</v>
      </c>
      <c r="AJ47">
        <f t="shared" ca="1" si="43"/>
        <v>0</v>
      </c>
      <c r="AK47">
        <f t="shared" ca="1" si="34"/>
        <v>0</v>
      </c>
      <c r="AL47">
        <f t="shared" ca="1" si="34"/>
        <v>0</v>
      </c>
      <c r="AM47">
        <f t="shared" ca="1" si="34"/>
        <v>0</v>
      </c>
      <c r="AN47">
        <f t="shared" ca="1" si="34"/>
        <v>9.5000000000000036</v>
      </c>
      <c r="AO47">
        <f t="shared" ca="1" si="34"/>
        <v>51.800000000000011</v>
      </c>
      <c r="AP47">
        <f t="shared" ca="1" si="34"/>
        <v>48.2</v>
      </c>
      <c r="AQ47">
        <f t="shared" ca="1" si="34"/>
        <v>54.199999999999996</v>
      </c>
      <c r="AR47">
        <f t="shared" ca="1" si="34"/>
        <v>22.100000000000005</v>
      </c>
      <c r="AS47">
        <f t="shared" ca="1" si="34"/>
        <v>0.19999999999999929</v>
      </c>
      <c r="AT47">
        <f t="shared" ca="1" si="34"/>
        <v>0</v>
      </c>
      <c r="AU47">
        <f t="shared" ca="1" si="34"/>
        <v>0</v>
      </c>
      <c r="AW47" s="42">
        <f t="shared" ca="1" si="35"/>
        <v>186</v>
      </c>
      <c r="AY47">
        <v>2014</v>
      </c>
      <c r="AZ47">
        <f t="shared" ca="1" si="44"/>
        <v>0</v>
      </c>
      <c r="BA47">
        <f t="shared" ca="1" si="36"/>
        <v>0</v>
      </c>
      <c r="BB47">
        <f t="shared" ca="1" si="36"/>
        <v>0</v>
      </c>
      <c r="BC47">
        <f t="shared" ca="1" si="36"/>
        <v>0</v>
      </c>
      <c r="BD47">
        <f t="shared" ca="1" si="36"/>
        <v>86.8</v>
      </c>
      <c r="BE47">
        <f t="shared" ca="1" si="36"/>
        <v>212.00000000000003</v>
      </c>
      <c r="BF47">
        <f t="shared" ca="1" si="36"/>
        <v>214.09999999999997</v>
      </c>
      <c r="BG47">
        <f t="shared" ca="1" si="36"/>
        <v>213.39999999999995</v>
      </c>
      <c r="BH47">
        <f t="shared" ca="1" si="36"/>
        <v>111.99999999999999</v>
      </c>
      <c r="BI47">
        <f t="shared" ca="1" si="36"/>
        <v>13.3</v>
      </c>
      <c r="BJ47">
        <f t="shared" ca="1" si="36"/>
        <v>0</v>
      </c>
      <c r="BK47">
        <f t="shared" ca="1" si="36"/>
        <v>0</v>
      </c>
      <c r="BM47" s="42">
        <f t="shared" ca="1" si="37"/>
        <v>851.59999999999991</v>
      </c>
      <c r="BO47">
        <v>2014</v>
      </c>
      <c r="BP47">
        <f t="shared" ca="1" si="45"/>
        <v>0</v>
      </c>
      <c r="BQ47">
        <f t="shared" ca="1" si="38"/>
        <v>0</v>
      </c>
      <c r="BR47">
        <f t="shared" ca="1" si="38"/>
        <v>0</v>
      </c>
      <c r="BS47">
        <f t="shared" ca="1" si="38"/>
        <v>0</v>
      </c>
      <c r="BT47">
        <f t="shared" ca="1" si="38"/>
        <v>53.100000000000009</v>
      </c>
      <c r="BU47">
        <f t="shared" ca="1" si="38"/>
        <v>152.9</v>
      </c>
      <c r="BV47">
        <f t="shared" ca="1" si="38"/>
        <v>152.1</v>
      </c>
      <c r="BW47">
        <f t="shared" ca="1" si="38"/>
        <v>154.30000000000001</v>
      </c>
      <c r="BX47">
        <f t="shared" ca="1" si="38"/>
        <v>77.000000000000014</v>
      </c>
      <c r="BY47">
        <f t="shared" ca="1" si="38"/>
        <v>6.9</v>
      </c>
      <c r="BZ47">
        <f t="shared" ca="1" si="38"/>
        <v>0</v>
      </c>
      <c r="CA47">
        <f t="shared" ca="1" si="38"/>
        <v>0</v>
      </c>
      <c r="CC47" s="42">
        <f t="shared" ca="1" si="39"/>
        <v>596.30000000000007</v>
      </c>
      <c r="CE47">
        <v>2014</v>
      </c>
      <c r="CF47">
        <f t="shared" ca="1" si="46"/>
        <v>0</v>
      </c>
      <c r="CG47">
        <f t="shared" ca="1" si="40"/>
        <v>0</v>
      </c>
      <c r="CH47">
        <f t="shared" ca="1" si="40"/>
        <v>0</v>
      </c>
      <c r="CI47">
        <f t="shared" ca="1" si="40"/>
        <v>0</v>
      </c>
      <c r="CJ47">
        <f t="shared" ca="1" si="40"/>
        <v>28.500000000000004</v>
      </c>
      <c r="CK47">
        <f t="shared" ca="1" si="40"/>
        <v>98.100000000000009</v>
      </c>
      <c r="CL47">
        <f t="shared" ca="1" si="40"/>
        <v>92.000000000000014</v>
      </c>
      <c r="CM47">
        <f t="shared" ca="1" si="40"/>
        <v>100.30000000000001</v>
      </c>
      <c r="CN47">
        <f t="shared" ca="1" si="40"/>
        <v>45.7</v>
      </c>
      <c r="CO47">
        <f t="shared" ca="1" si="40"/>
        <v>2.5999999999999996</v>
      </c>
      <c r="CP47">
        <f t="shared" ca="1" si="40"/>
        <v>0</v>
      </c>
      <c r="CQ47">
        <f t="shared" ca="1" si="40"/>
        <v>0</v>
      </c>
      <c r="CS47" s="42">
        <f t="shared" ca="1" si="41"/>
        <v>367.20000000000005</v>
      </c>
    </row>
    <row r="48" spans="1:97" x14ac:dyDescent="0.2">
      <c r="A48">
        <v>2002</v>
      </c>
      <c r="B48">
        <v>11</v>
      </c>
      <c r="C48">
        <v>639.29999999999995</v>
      </c>
      <c r="D48">
        <v>0</v>
      </c>
      <c r="E48">
        <v>18</v>
      </c>
      <c r="F48">
        <v>120.89999999999999</v>
      </c>
      <c r="G48">
        <v>579.29999999999984</v>
      </c>
      <c r="H48">
        <v>0</v>
      </c>
      <c r="I48">
        <v>399.2999999999999</v>
      </c>
      <c r="J48">
        <v>0</v>
      </c>
      <c r="K48">
        <v>459.29999999999995</v>
      </c>
      <c r="L48">
        <v>0</v>
      </c>
      <c r="M48">
        <v>519.29999999999995</v>
      </c>
      <c r="N48">
        <v>0</v>
      </c>
      <c r="O48">
        <v>0</v>
      </c>
      <c r="P48" s="21">
        <v>-3.31</v>
      </c>
      <c r="S48">
        <v>2015</v>
      </c>
      <c r="T48">
        <f t="shared" ca="1" si="42"/>
        <v>0</v>
      </c>
      <c r="U48">
        <f t="shared" ca="1" si="42"/>
        <v>0</v>
      </c>
      <c r="V48">
        <f t="shared" ca="1" si="42"/>
        <v>0</v>
      </c>
      <c r="W48">
        <f t="shared" ca="1" si="42"/>
        <v>0</v>
      </c>
      <c r="X48">
        <f t="shared" ca="1" si="42"/>
        <v>6.1</v>
      </c>
      <c r="Y48">
        <f t="shared" ca="1" si="42"/>
        <v>6.1000000000000005</v>
      </c>
      <c r="Z48">
        <f t="shared" ca="1" si="42"/>
        <v>55.1</v>
      </c>
      <c r="AA48">
        <f t="shared" ca="1" si="42"/>
        <v>39.799999999999997</v>
      </c>
      <c r="AB48">
        <f t="shared" ca="1" si="42"/>
        <v>38.099999999999994</v>
      </c>
      <c r="AC48">
        <f t="shared" ca="1" si="42"/>
        <v>0</v>
      </c>
      <c r="AD48">
        <f t="shared" ca="1" si="42"/>
        <v>0</v>
      </c>
      <c r="AE48">
        <f t="shared" ca="1" si="42"/>
        <v>0</v>
      </c>
      <c r="AG48" s="42">
        <f t="shared" ca="1" si="33"/>
        <v>145.19999999999999</v>
      </c>
      <c r="AI48">
        <v>2015</v>
      </c>
      <c r="AJ48">
        <f t="shared" ca="1" si="43"/>
        <v>0</v>
      </c>
      <c r="AK48">
        <f t="shared" ca="1" si="43"/>
        <v>0</v>
      </c>
      <c r="AL48">
        <f t="shared" ca="1" si="43"/>
        <v>0</v>
      </c>
      <c r="AM48">
        <f t="shared" ca="1" si="43"/>
        <v>0</v>
      </c>
      <c r="AN48">
        <f t="shared" ca="1" si="43"/>
        <v>18.7</v>
      </c>
      <c r="AO48">
        <f t="shared" ca="1" si="43"/>
        <v>26.200000000000003</v>
      </c>
      <c r="AP48">
        <f t="shared" ca="1" si="43"/>
        <v>99.4</v>
      </c>
      <c r="AQ48">
        <f t="shared" ca="1" si="43"/>
        <v>79.300000000000011</v>
      </c>
      <c r="AR48">
        <f t="shared" ca="1" si="43"/>
        <v>65.099999999999994</v>
      </c>
      <c r="AS48">
        <f t="shared" ca="1" si="43"/>
        <v>0</v>
      </c>
      <c r="AT48">
        <f t="shared" ca="1" si="43"/>
        <v>0</v>
      </c>
      <c r="AU48">
        <f t="shared" ca="1" si="43"/>
        <v>0</v>
      </c>
      <c r="AW48" s="42">
        <f t="shared" ca="1" si="35"/>
        <v>288.70000000000005</v>
      </c>
      <c r="AY48">
        <v>2015</v>
      </c>
      <c r="AZ48">
        <f t="shared" ca="1" si="44"/>
        <v>0</v>
      </c>
      <c r="BA48">
        <f t="shared" ca="1" si="44"/>
        <v>0</v>
      </c>
      <c r="BB48">
        <f t="shared" ca="1" si="44"/>
        <v>0</v>
      </c>
      <c r="BC48">
        <f t="shared" ca="1" si="44"/>
        <v>3.1000000000000014</v>
      </c>
      <c r="BD48">
        <f t="shared" ca="1" si="44"/>
        <v>101.60000000000001</v>
      </c>
      <c r="BE48">
        <f t="shared" ca="1" si="44"/>
        <v>176.20000000000002</v>
      </c>
      <c r="BF48">
        <f t="shared" ca="1" si="44"/>
        <v>271.70000000000005</v>
      </c>
      <c r="BG48">
        <f t="shared" ca="1" si="44"/>
        <v>252.60000000000002</v>
      </c>
      <c r="BH48">
        <f t="shared" ca="1" si="44"/>
        <v>196.50000000000003</v>
      </c>
      <c r="BI48">
        <f t="shared" ca="1" si="44"/>
        <v>8.3000000000000007</v>
      </c>
      <c r="BJ48">
        <f t="shared" ca="1" si="44"/>
        <v>3.6999999999999993</v>
      </c>
      <c r="BK48">
        <f t="shared" ca="1" si="44"/>
        <v>0</v>
      </c>
      <c r="BM48" s="42">
        <f t="shared" ca="1" si="37"/>
        <v>1013.7000000000002</v>
      </c>
      <c r="BO48">
        <v>2015</v>
      </c>
      <c r="BP48">
        <f t="shared" ca="1" si="45"/>
        <v>0</v>
      </c>
      <c r="BQ48">
        <f t="shared" ca="1" si="45"/>
        <v>0</v>
      </c>
      <c r="BR48">
        <f t="shared" ca="1" si="45"/>
        <v>0</v>
      </c>
      <c r="BS48">
        <f t="shared" ca="1" si="45"/>
        <v>0</v>
      </c>
      <c r="BT48">
        <f t="shared" ca="1" si="45"/>
        <v>63.9</v>
      </c>
      <c r="BU48">
        <f t="shared" ca="1" si="45"/>
        <v>118.2</v>
      </c>
      <c r="BV48">
        <f t="shared" ca="1" si="45"/>
        <v>210.29999999999998</v>
      </c>
      <c r="BW48">
        <f t="shared" ca="1" si="45"/>
        <v>191.10000000000002</v>
      </c>
      <c r="BX48">
        <f t="shared" ca="1" si="45"/>
        <v>145.19999999999996</v>
      </c>
      <c r="BY48">
        <f t="shared" ca="1" si="45"/>
        <v>4.3000000000000007</v>
      </c>
      <c r="BZ48">
        <f t="shared" ca="1" si="45"/>
        <v>0.59999999999999964</v>
      </c>
      <c r="CA48">
        <f t="shared" ca="1" si="45"/>
        <v>0</v>
      </c>
      <c r="CC48" s="42">
        <f t="shared" ca="1" si="39"/>
        <v>733.59999999999991</v>
      </c>
      <c r="CE48">
        <v>2015</v>
      </c>
      <c r="CF48">
        <f t="shared" ca="1" si="46"/>
        <v>0</v>
      </c>
      <c r="CG48">
        <f t="shared" ca="1" si="46"/>
        <v>0</v>
      </c>
      <c r="CH48">
        <f t="shared" ca="1" si="46"/>
        <v>0</v>
      </c>
      <c r="CI48">
        <f t="shared" ca="1" si="46"/>
        <v>0</v>
      </c>
      <c r="CJ48">
        <f t="shared" ca="1" si="46"/>
        <v>36.5</v>
      </c>
      <c r="CK48">
        <f t="shared" ca="1" si="46"/>
        <v>69.3</v>
      </c>
      <c r="CL48">
        <f t="shared" ca="1" si="46"/>
        <v>150.80000000000001</v>
      </c>
      <c r="CM48">
        <f t="shared" ca="1" si="46"/>
        <v>133.29999999999998</v>
      </c>
      <c r="CN48">
        <f t="shared" ca="1" si="46"/>
        <v>101.29999999999998</v>
      </c>
      <c r="CO48">
        <f t="shared" ca="1" si="46"/>
        <v>0.40000000000000036</v>
      </c>
      <c r="CP48">
        <f t="shared" ca="1" si="46"/>
        <v>0</v>
      </c>
      <c r="CQ48">
        <f t="shared" ca="1" si="46"/>
        <v>0</v>
      </c>
      <c r="CS48" s="42">
        <f t="shared" ca="1" si="41"/>
        <v>491.59999999999991</v>
      </c>
    </row>
    <row r="49" spans="1:97" x14ac:dyDescent="0.2">
      <c r="A49">
        <v>2002</v>
      </c>
      <c r="B49">
        <v>12</v>
      </c>
      <c r="C49">
        <v>761.69999999999993</v>
      </c>
      <c r="D49">
        <v>0</v>
      </c>
      <c r="E49">
        <v>23</v>
      </c>
      <c r="F49">
        <v>209.60000000000002</v>
      </c>
      <c r="G49">
        <v>699.69999999999993</v>
      </c>
      <c r="H49">
        <v>0</v>
      </c>
      <c r="I49">
        <v>513.70000000000005</v>
      </c>
      <c r="J49">
        <v>0</v>
      </c>
      <c r="K49">
        <v>575.70000000000005</v>
      </c>
      <c r="L49">
        <v>0</v>
      </c>
      <c r="M49">
        <v>637.69999999999993</v>
      </c>
      <c r="N49">
        <v>0</v>
      </c>
      <c r="O49">
        <v>0</v>
      </c>
      <c r="P49" s="21">
        <v>-6.5709677419354833</v>
      </c>
      <c r="S49">
        <v>2016</v>
      </c>
      <c r="T49">
        <f t="shared" ca="1" si="42"/>
        <v>0</v>
      </c>
      <c r="U49">
        <f t="shared" ca="1" si="42"/>
        <v>0</v>
      </c>
      <c r="V49">
        <f t="shared" ca="1" si="42"/>
        <v>0</v>
      </c>
      <c r="W49">
        <f t="shared" ca="1" si="42"/>
        <v>0</v>
      </c>
      <c r="X49">
        <f t="shared" ca="1" si="42"/>
        <v>12.6</v>
      </c>
      <c r="Y49">
        <f t="shared" ca="1" si="42"/>
        <v>31.900000000000002</v>
      </c>
      <c r="Z49">
        <f t="shared" ca="1" si="42"/>
        <v>72.7</v>
      </c>
      <c r="AA49">
        <f t="shared" ca="1" si="42"/>
        <v>73.299999999999983</v>
      </c>
      <c r="AB49">
        <f t="shared" ca="1" si="42"/>
        <v>10.700000000000001</v>
      </c>
      <c r="AC49">
        <f t="shared" ca="1" si="42"/>
        <v>0.5</v>
      </c>
      <c r="AD49">
        <f t="shared" ca="1" si="42"/>
        <v>0</v>
      </c>
      <c r="AE49">
        <f t="shared" ca="1" si="42"/>
        <v>0</v>
      </c>
      <c r="AG49" s="42">
        <f t="shared" ca="1" si="33"/>
        <v>201.7</v>
      </c>
      <c r="AI49">
        <v>2016</v>
      </c>
      <c r="AJ49">
        <f t="shared" ca="1" si="43"/>
        <v>0</v>
      </c>
      <c r="AK49">
        <f t="shared" ca="1" si="43"/>
        <v>0</v>
      </c>
      <c r="AL49">
        <f t="shared" ca="1" si="43"/>
        <v>0</v>
      </c>
      <c r="AM49">
        <f t="shared" ca="1" si="43"/>
        <v>0</v>
      </c>
      <c r="AN49">
        <f t="shared" ca="1" si="43"/>
        <v>22.6</v>
      </c>
      <c r="AO49">
        <f t="shared" ca="1" si="43"/>
        <v>58.500000000000014</v>
      </c>
      <c r="AP49">
        <f t="shared" ca="1" si="43"/>
        <v>122.29999999999998</v>
      </c>
      <c r="AQ49">
        <f t="shared" ca="1" si="43"/>
        <v>127.59999999999995</v>
      </c>
      <c r="AR49">
        <f t="shared" ca="1" si="43"/>
        <v>31</v>
      </c>
      <c r="AS49">
        <f t="shared" ca="1" si="43"/>
        <v>2.5</v>
      </c>
      <c r="AT49">
        <f t="shared" ca="1" si="43"/>
        <v>0</v>
      </c>
      <c r="AU49">
        <f t="shared" ca="1" si="43"/>
        <v>0</v>
      </c>
      <c r="AW49" s="42">
        <f t="shared" ca="1" si="35"/>
        <v>364.49999999999994</v>
      </c>
      <c r="AY49">
        <v>2016</v>
      </c>
      <c r="AZ49">
        <f t="shared" ca="1" si="44"/>
        <v>0</v>
      </c>
      <c r="BA49">
        <f t="shared" ca="1" si="44"/>
        <v>0</v>
      </c>
      <c r="BB49">
        <f t="shared" ca="1" si="44"/>
        <v>0</v>
      </c>
      <c r="BC49">
        <f t="shared" ca="1" si="44"/>
        <v>1.3000000000000007</v>
      </c>
      <c r="BD49">
        <f t="shared" ca="1" si="44"/>
        <v>111.50000000000001</v>
      </c>
      <c r="BE49">
        <f t="shared" ca="1" si="44"/>
        <v>200.49999999999997</v>
      </c>
      <c r="BF49">
        <f t="shared" ca="1" si="44"/>
        <v>298.30000000000007</v>
      </c>
      <c r="BG49">
        <f t="shared" ca="1" si="44"/>
        <v>310.30000000000007</v>
      </c>
      <c r="BH49">
        <f t="shared" ca="1" si="44"/>
        <v>162.39999999999998</v>
      </c>
      <c r="BI49">
        <f t="shared" ca="1" si="44"/>
        <v>39.900000000000006</v>
      </c>
      <c r="BJ49">
        <f t="shared" ca="1" si="44"/>
        <v>0</v>
      </c>
      <c r="BK49">
        <f t="shared" ca="1" si="44"/>
        <v>0</v>
      </c>
      <c r="BM49" s="42">
        <f t="shared" ca="1" si="37"/>
        <v>1124.2000000000003</v>
      </c>
      <c r="BO49">
        <v>2016</v>
      </c>
      <c r="BP49">
        <f t="shared" ca="1" si="45"/>
        <v>0</v>
      </c>
      <c r="BQ49">
        <f t="shared" ca="1" si="45"/>
        <v>0</v>
      </c>
      <c r="BR49">
        <f t="shared" ca="1" si="45"/>
        <v>0</v>
      </c>
      <c r="BS49">
        <f t="shared" ca="1" si="45"/>
        <v>0</v>
      </c>
      <c r="BT49">
        <f t="shared" ca="1" si="45"/>
        <v>73.600000000000009</v>
      </c>
      <c r="BU49">
        <f t="shared" ca="1" si="45"/>
        <v>145.30000000000001</v>
      </c>
      <c r="BV49">
        <f t="shared" ca="1" si="45"/>
        <v>236.3</v>
      </c>
      <c r="BW49">
        <f t="shared" ca="1" si="45"/>
        <v>248.29999999999998</v>
      </c>
      <c r="BX49">
        <f t="shared" ca="1" si="45"/>
        <v>109.39999999999999</v>
      </c>
      <c r="BY49">
        <f t="shared" ca="1" si="45"/>
        <v>19.900000000000002</v>
      </c>
      <c r="BZ49">
        <f t="shared" ca="1" si="45"/>
        <v>0</v>
      </c>
      <c r="CA49">
        <f t="shared" ca="1" si="45"/>
        <v>0</v>
      </c>
      <c r="CC49" s="42">
        <f t="shared" ca="1" si="39"/>
        <v>832.8</v>
      </c>
      <c r="CE49">
        <v>2016</v>
      </c>
      <c r="CF49">
        <f t="shared" ca="1" si="46"/>
        <v>0</v>
      </c>
      <c r="CG49">
        <f t="shared" ca="1" si="46"/>
        <v>0</v>
      </c>
      <c r="CH49">
        <f t="shared" ca="1" si="46"/>
        <v>0</v>
      </c>
      <c r="CI49">
        <f t="shared" ca="1" si="46"/>
        <v>0</v>
      </c>
      <c r="CJ49">
        <f t="shared" ca="1" si="46"/>
        <v>42.100000000000009</v>
      </c>
      <c r="CK49">
        <f t="shared" ca="1" si="46"/>
        <v>94.90000000000002</v>
      </c>
      <c r="CL49">
        <f t="shared" ca="1" si="46"/>
        <v>177.5</v>
      </c>
      <c r="CM49">
        <f t="shared" ca="1" si="46"/>
        <v>186.29999999999995</v>
      </c>
      <c r="CN49">
        <f t="shared" ca="1" si="46"/>
        <v>64.40000000000002</v>
      </c>
      <c r="CO49">
        <f t="shared" ca="1" si="46"/>
        <v>9.8000000000000007</v>
      </c>
      <c r="CP49">
        <f t="shared" ca="1" si="46"/>
        <v>0</v>
      </c>
      <c r="CQ49">
        <f t="shared" ca="1" si="46"/>
        <v>0</v>
      </c>
      <c r="CS49" s="42">
        <f t="shared" ca="1" si="41"/>
        <v>574.99999999999989</v>
      </c>
    </row>
    <row r="50" spans="1:97" x14ac:dyDescent="0.2">
      <c r="A50">
        <v>2003</v>
      </c>
      <c r="B50">
        <v>1</v>
      </c>
      <c r="C50">
        <v>1034.5</v>
      </c>
      <c r="D50">
        <v>0</v>
      </c>
      <c r="E50">
        <v>31</v>
      </c>
      <c r="F50">
        <v>476.49999999999989</v>
      </c>
      <c r="G50">
        <v>972.5</v>
      </c>
      <c r="H50">
        <v>0</v>
      </c>
      <c r="I50">
        <v>786.5</v>
      </c>
      <c r="J50">
        <v>0</v>
      </c>
      <c r="K50">
        <v>848.5</v>
      </c>
      <c r="L50">
        <v>0</v>
      </c>
      <c r="M50">
        <v>910.49999999999989</v>
      </c>
      <c r="N50">
        <v>0</v>
      </c>
      <c r="O50">
        <v>0</v>
      </c>
      <c r="P50" s="21">
        <v>-15.37096774193548</v>
      </c>
      <c r="S50">
        <v>2017</v>
      </c>
      <c r="T50">
        <f t="shared" ca="1" si="42"/>
        <v>0</v>
      </c>
      <c r="U50">
        <f t="shared" ca="1" si="42"/>
        <v>0</v>
      </c>
      <c r="V50">
        <f t="shared" ca="1" si="42"/>
        <v>0</v>
      </c>
      <c r="W50">
        <f t="shared" ca="1" si="42"/>
        <v>0</v>
      </c>
      <c r="X50">
        <f t="shared" ca="1" si="42"/>
        <v>1.3</v>
      </c>
      <c r="Y50">
        <f t="shared" ca="1" si="42"/>
        <v>11.9</v>
      </c>
      <c r="Z50">
        <f t="shared" ca="1" si="42"/>
        <v>31.100000000000005</v>
      </c>
      <c r="AA50">
        <f t="shared" ca="1" si="42"/>
        <v>11.6</v>
      </c>
      <c r="AB50">
        <f t="shared" ca="1" si="42"/>
        <v>34.4</v>
      </c>
      <c r="AC50">
        <f t="shared" ca="1" si="42"/>
        <v>0</v>
      </c>
      <c r="AD50">
        <f t="shared" ca="1" si="42"/>
        <v>0</v>
      </c>
      <c r="AE50">
        <f t="shared" ca="1" si="42"/>
        <v>0</v>
      </c>
      <c r="AG50" s="42">
        <f t="shared" ca="1" si="33"/>
        <v>90.300000000000011</v>
      </c>
      <c r="AI50">
        <v>2017</v>
      </c>
      <c r="AJ50">
        <f t="shared" ca="1" si="43"/>
        <v>0</v>
      </c>
      <c r="AK50">
        <f t="shared" ca="1" si="43"/>
        <v>0</v>
      </c>
      <c r="AL50">
        <f t="shared" ca="1" si="43"/>
        <v>0</v>
      </c>
      <c r="AM50">
        <f t="shared" ca="1" si="43"/>
        <v>0</v>
      </c>
      <c r="AN50">
        <f t="shared" ca="1" si="43"/>
        <v>5.3000000000000007</v>
      </c>
      <c r="AO50">
        <f t="shared" ca="1" si="43"/>
        <v>33.700000000000003</v>
      </c>
      <c r="AP50">
        <f t="shared" ca="1" si="43"/>
        <v>72.399999999999977</v>
      </c>
      <c r="AQ50">
        <f t="shared" ca="1" si="43"/>
        <v>36.100000000000009</v>
      </c>
      <c r="AR50">
        <f t="shared" ca="1" si="43"/>
        <v>59.2</v>
      </c>
      <c r="AS50">
        <f t="shared" ca="1" si="43"/>
        <v>0</v>
      </c>
      <c r="AT50">
        <f t="shared" ca="1" si="43"/>
        <v>0</v>
      </c>
      <c r="AU50">
        <f t="shared" ca="1" si="43"/>
        <v>0</v>
      </c>
      <c r="AW50" s="42">
        <f t="shared" ca="1" si="35"/>
        <v>206.7</v>
      </c>
      <c r="AY50">
        <v>2017</v>
      </c>
      <c r="AZ50">
        <f t="shared" ca="1" si="44"/>
        <v>0</v>
      </c>
      <c r="BA50">
        <f t="shared" ca="1" si="44"/>
        <v>0</v>
      </c>
      <c r="BB50">
        <f t="shared" ca="1" si="44"/>
        <v>0</v>
      </c>
      <c r="BC50">
        <f t="shared" ca="1" si="44"/>
        <v>7.1999999999999993</v>
      </c>
      <c r="BD50">
        <f t="shared" ca="1" si="44"/>
        <v>61.599999999999994</v>
      </c>
      <c r="BE50">
        <f t="shared" ca="1" si="44"/>
        <v>182.20000000000005</v>
      </c>
      <c r="BF50">
        <f t="shared" ca="1" si="44"/>
        <v>250.5</v>
      </c>
      <c r="BG50">
        <f t="shared" ca="1" si="44"/>
        <v>194.59999999999994</v>
      </c>
      <c r="BH50">
        <f t="shared" ca="1" si="44"/>
        <v>172.1</v>
      </c>
      <c r="BI50">
        <f t="shared" ca="1" si="44"/>
        <v>52.5</v>
      </c>
      <c r="BJ50">
        <f t="shared" ca="1" si="44"/>
        <v>0</v>
      </c>
      <c r="BK50">
        <f t="shared" ca="1" si="44"/>
        <v>0</v>
      </c>
      <c r="BM50" s="42">
        <f t="shared" ca="1" si="37"/>
        <v>920.7</v>
      </c>
      <c r="BO50">
        <v>2017</v>
      </c>
      <c r="BP50">
        <f t="shared" ca="1" si="45"/>
        <v>0</v>
      </c>
      <c r="BQ50">
        <f t="shared" ca="1" si="45"/>
        <v>0</v>
      </c>
      <c r="BR50">
        <f t="shared" ca="1" si="45"/>
        <v>0</v>
      </c>
      <c r="BS50">
        <f t="shared" ca="1" si="45"/>
        <v>3.6999999999999993</v>
      </c>
      <c r="BT50">
        <f t="shared" ca="1" si="45"/>
        <v>33.5</v>
      </c>
      <c r="BU50">
        <f t="shared" ca="1" si="45"/>
        <v>125</v>
      </c>
      <c r="BV50">
        <f t="shared" ca="1" si="45"/>
        <v>188.5</v>
      </c>
      <c r="BW50">
        <f t="shared" ca="1" si="45"/>
        <v>135.4</v>
      </c>
      <c r="BX50">
        <f t="shared" ca="1" si="45"/>
        <v>126.4</v>
      </c>
      <c r="BY50">
        <f t="shared" ca="1" si="45"/>
        <v>24.800000000000004</v>
      </c>
      <c r="BZ50">
        <f t="shared" ca="1" si="45"/>
        <v>0</v>
      </c>
      <c r="CA50">
        <f t="shared" ca="1" si="45"/>
        <v>0</v>
      </c>
      <c r="CC50" s="42">
        <f t="shared" ca="1" si="39"/>
        <v>637.29999999999995</v>
      </c>
      <c r="CE50">
        <v>2017</v>
      </c>
      <c r="CF50">
        <f t="shared" ca="1" si="46"/>
        <v>0</v>
      </c>
      <c r="CG50">
        <f t="shared" ca="1" si="46"/>
        <v>0</v>
      </c>
      <c r="CH50">
        <f t="shared" ca="1" si="46"/>
        <v>0</v>
      </c>
      <c r="CI50">
        <f t="shared" ca="1" si="46"/>
        <v>1.6999999999999993</v>
      </c>
      <c r="CJ50">
        <f t="shared" ca="1" si="46"/>
        <v>14.100000000000001</v>
      </c>
      <c r="CK50">
        <f t="shared" ca="1" si="46"/>
        <v>74.599999999999994</v>
      </c>
      <c r="CL50">
        <f t="shared" ca="1" si="46"/>
        <v>128.1</v>
      </c>
      <c r="CM50">
        <f t="shared" ca="1" si="46"/>
        <v>81.300000000000026</v>
      </c>
      <c r="CN50">
        <f t="shared" ca="1" si="46"/>
        <v>88.1</v>
      </c>
      <c r="CO50">
        <f t="shared" ca="1" si="46"/>
        <v>8.3000000000000007</v>
      </c>
      <c r="CP50">
        <f t="shared" ca="1" si="46"/>
        <v>0</v>
      </c>
      <c r="CQ50">
        <f t="shared" ca="1" si="46"/>
        <v>0</v>
      </c>
      <c r="CS50" s="42">
        <f t="shared" ca="1" si="41"/>
        <v>396.2</v>
      </c>
    </row>
    <row r="51" spans="1:97" x14ac:dyDescent="0.2">
      <c r="A51">
        <v>2003</v>
      </c>
      <c r="B51">
        <v>2</v>
      </c>
      <c r="C51">
        <v>922.99999999999989</v>
      </c>
      <c r="D51">
        <v>0</v>
      </c>
      <c r="E51">
        <v>28</v>
      </c>
      <c r="F51">
        <v>419.00000000000011</v>
      </c>
      <c r="G51">
        <v>866.99999999999989</v>
      </c>
      <c r="H51">
        <v>0</v>
      </c>
      <c r="I51">
        <v>699</v>
      </c>
      <c r="J51">
        <v>0</v>
      </c>
      <c r="K51">
        <v>754.99999999999989</v>
      </c>
      <c r="L51">
        <v>0</v>
      </c>
      <c r="M51">
        <v>810.99999999999989</v>
      </c>
      <c r="N51">
        <v>0</v>
      </c>
      <c r="O51">
        <v>0</v>
      </c>
      <c r="P51" s="21">
        <v>-14.964285714285721</v>
      </c>
      <c r="S51">
        <v>2018</v>
      </c>
      <c r="T51">
        <f t="shared" ca="1" si="42"/>
        <v>0</v>
      </c>
      <c r="U51">
        <f t="shared" ca="1" si="42"/>
        <v>0</v>
      </c>
      <c r="V51">
        <f t="shared" ca="1" si="42"/>
        <v>0</v>
      </c>
      <c r="W51">
        <f t="shared" ca="1" si="42"/>
        <v>0</v>
      </c>
      <c r="X51">
        <f t="shared" ca="1" si="42"/>
        <v>16.599999999999998</v>
      </c>
      <c r="Y51">
        <f t="shared" ca="1" si="42"/>
        <v>22.5</v>
      </c>
      <c r="Z51">
        <f t="shared" ca="1" si="42"/>
        <v>95.5</v>
      </c>
      <c r="AA51">
        <f t="shared" ca="1" si="42"/>
        <v>61.70000000000001</v>
      </c>
      <c r="AB51">
        <f t="shared" ca="1" si="42"/>
        <v>23.500000000000004</v>
      </c>
      <c r="AC51">
        <f t="shared" ca="1" si="42"/>
        <v>0</v>
      </c>
      <c r="AD51">
        <f t="shared" ca="1" si="42"/>
        <v>0</v>
      </c>
      <c r="AE51">
        <f t="shared" ca="1" si="42"/>
        <v>0</v>
      </c>
      <c r="AG51" s="42">
        <f t="shared" ca="1" si="33"/>
        <v>219.8</v>
      </c>
      <c r="AI51">
        <v>2018</v>
      </c>
      <c r="AJ51">
        <f t="shared" ca="1" si="43"/>
        <v>0</v>
      </c>
      <c r="AK51">
        <f t="shared" ca="1" si="43"/>
        <v>0</v>
      </c>
      <c r="AL51">
        <f t="shared" ca="1" si="43"/>
        <v>0</v>
      </c>
      <c r="AM51">
        <f t="shared" ca="1" si="43"/>
        <v>0</v>
      </c>
      <c r="AN51">
        <f t="shared" ca="1" si="43"/>
        <v>33.599999999999994</v>
      </c>
      <c r="AO51">
        <f t="shared" ca="1" si="43"/>
        <v>49.3</v>
      </c>
      <c r="AP51">
        <f t="shared" ca="1" si="43"/>
        <v>154.6</v>
      </c>
      <c r="AQ51">
        <f t="shared" ca="1" si="43"/>
        <v>115.20000000000003</v>
      </c>
      <c r="AR51">
        <f t="shared" ca="1" si="43"/>
        <v>45.199999999999996</v>
      </c>
      <c r="AS51">
        <f t="shared" ca="1" si="43"/>
        <v>0</v>
      </c>
      <c r="AT51">
        <f t="shared" ca="1" si="43"/>
        <v>0</v>
      </c>
      <c r="AU51">
        <f t="shared" ca="1" si="43"/>
        <v>0</v>
      </c>
      <c r="AW51" s="42">
        <f t="shared" ca="1" si="35"/>
        <v>397.90000000000003</v>
      </c>
      <c r="AY51">
        <v>2018</v>
      </c>
      <c r="AZ51">
        <f t="shared" ca="1" si="44"/>
        <v>0</v>
      </c>
      <c r="BA51">
        <f t="shared" ca="1" si="44"/>
        <v>0</v>
      </c>
      <c r="BB51">
        <f t="shared" ca="1" si="44"/>
        <v>0</v>
      </c>
      <c r="BC51">
        <f t="shared" ca="1" si="44"/>
        <v>0</v>
      </c>
      <c r="BD51">
        <f t="shared" ca="1" si="44"/>
        <v>126.9</v>
      </c>
      <c r="BE51">
        <f t="shared" ca="1" si="44"/>
        <v>197.49999999999997</v>
      </c>
      <c r="BF51">
        <f t="shared" ca="1" si="44"/>
        <v>339.7</v>
      </c>
      <c r="BG51">
        <f t="shared" ca="1" si="44"/>
        <v>295.39999999999992</v>
      </c>
      <c r="BH51">
        <f t="shared" ca="1" si="44"/>
        <v>142.5</v>
      </c>
      <c r="BI51">
        <f t="shared" ca="1" si="44"/>
        <v>6.7999999999999989</v>
      </c>
      <c r="BJ51">
        <f t="shared" ca="1" si="44"/>
        <v>0</v>
      </c>
      <c r="BK51">
        <f t="shared" ca="1" si="44"/>
        <v>0</v>
      </c>
      <c r="BM51" s="42">
        <f t="shared" ca="1" si="37"/>
        <v>1108.7999999999997</v>
      </c>
      <c r="BO51">
        <v>2018</v>
      </c>
      <c r="BP51">
        <f t="shared" ca="1" si="45"/>
        <v>0</v>
      </c>
      <c r="BQ51">
        <f t="shared" ca="1" si="45"/>
        <v>0</v>
      </c>
      <c r="BR51">
        <f t="shared" ca="1" si="45"/>
        <v>0</v>
      </c>
      <c r="BS51">
        <f t="shared" ca="1" si="45"/>
        <v>0</v>
      </c>
      <c r="BT51">
        <f t="shared" ca="1" si="45"/>
        <v>86.699999999999989</v>
      </c>
      <c r="BU51">
        <f t="shared" ca="1" si="45"/>
        <v>142.69999999999999</v>
      </c>
      <c r="BV51">
        <f t="shared" ca="1" si="45"/>
        <v>277.7</v>
      </c>
      <c r="BW51">
        <f t="shared" ca="1" si="45"/>
        <v>233.4</v>
      </c>
      <c r="BX51">
        <f t="shared" ca="1" si="45"/>
        <v>101.7</v>
      </c>
      <c r="BY51">
        <f t="shared" ca="1" si="45"/>
        <v>3.5999999999999996</v>
      </c>
      <c r="BZ51">
        <f t="shared" ca="1" si="45"/>
        <v>0</v>
      </c>
      <c r="CA51">
        <f t="shared" ca="1" si="45"/>
        <v>0</v>
      </c>
      <c r="CC51" s="42">
        <f t="shared" ca="1" si="39"/>
        <v>845.80000000000007</v>
      </c>
      <c r="CE51">
        <v>2018</v>
      </c>
      <c r="CF51">
        <f t="shared" ca="1" si="46"/>
        <v>0</v>
      </c>
      <c r="CG51">
        <f t="shared" ca="1" si="46"/>
        <v>0</v>
      </c>
      <c r="CH51">
        <f t="shared" ca="1" si="46"/>
        <v>0</v>
      </c>
      <c r="CI51">
        <f t="shared" ca="1" si="46"/>
        <v>0</v>
      </c>
      <c r="CJ51">
        <f t="shared" ca="1" si="46"/>
        <v>57.7</v>
      </c>
      <c r="CK51">
        <f t="shared" ca="1" si="46"/>
        <v>93.4</v>
      </c>
      <c r="CL51">
        <f t="shared" ca="1" si="46"/>
        <v>215.69999999999996</v>
      </c>
      <c r="CM51">
        <f t="shared" ca="1" si="46"/>
        <v>173.1</v>
      </c>
      <c r="CN51">
        <f t="shared" ca="1" si="46"/>
        <v>69.599999999999994</v>
      </c>
      <c r="CO51">
        <f t="shared" ca="1" si="46"/>
        <v>1.5999999999999996</v>
      </c>
      <c r="CP51">
        <f t="shared" ca="1" si="46"/>
        <v>0</v>
      </c>
      <c r="CQ51">
        <f t="shared" ca="1" si="46"/>
        <v>0</v>
      </c>
      <c r="CS51" s="42">
        <f t="shared" ca="1" si="41"/>
        <v>611.1</v>
      </c>
    </row>
    <row r="52" spans="1:97" x14ac:dyDescent="0.2">
      <c r="A52">
        <v>2003</v>
      </c>
      <c r="B52">
        <v>3</v>
      </c>
      <c r="C52">
        <v>753.10000000000014</v>
      </c>
      <c r="D52">
        <v>0</v>
      </c>
      <c r="E52">
        <v>16</v>
      </c>
      <c r="F52">
        <v>219.89999999999998</v>
      </c>
      <c r="G52">
        <v>691.10000000000014</v>
      </c>
      <c r="H52">
        <v>0</v>
      </c>
      <c r="I52">
        <v>505.10000000000014</v>
      </c>
      <c r="J52">
        <v>0</v>
      </c>
      <c r="K52">
        <v>567.10000000000014</v>
      </c>
      <c r="L52">
        <v>0</v>
      </c>
      <c r="M52">
        <v>629.10000000000014</v>
      </c>
      <c r="N52">
        <v>0</v>
      </c>
      <c r="O52">
        <v>0</v>
      </c>
      <c r="P52" s="21">
        <v>-6.2935483870967737</v>
      </c>
      <c r="S52" s="210">
        <v>2019</v>
      </c>
      <c r="T52" s="210">
        <f t="shared" ca="1" si="42"/>
        <v>0</v>
      </c>
      <c r="U52" s="210">
        <f t="shared" ca="1" si="42"/>
        <v>0</v>
      </c>
      <c r="V52" s="210">
        <f t="shared" ca="1" si="42"/>
        <v>0</v>
      </c>
      <c r="W52" s="210">
        <f t="shared" ca="1" si="42"/>
        <v>0</v>
      </c>
      <c r="X52" s="210">
        <f t="shared" ca="1" si="42"/>
        <v>0</v>
      </c>
      <c r="Y52" s="210">
        <f t="shared" ca="1" si="42"/>
        <v>11.7</v>
      </c>
      <c r="Z52" s="210">
        <f t="shared" ca="1" si="42"/>
        <v>75.199999999999989</v>
      </c>
      <c r="AA52" s="210">
        <f t="shared" ca="1" si="42"/>
        <v>22.999999999999996</v>
      </c>
      <c r="AB52" s="210">
        <f t="shared" ca="1" si="42"/>
        <v>1.8000000000000007</v>
      </c>
      <c r="AC52" s="210">
        <f t="shared" ca="1" si="42"/>
        <v>0</v>
      </c>
      <c r="AD52" s="210">
        <f t="shared" ca="1" si="42"/>
        <v>0</v>
      </c>
      <c r="AE52" s="210">
        <f t="shared" ca="1" si="42"/>
        <v>0</v>
      </c>
      <c r="AF52" s="210"/>
      <c r="AG52" s="42">
        <f t="shared" ref="AG52" ca="1" si="47">SUM(T52:AE52)</f>
        <v>111.69999999999999</v>
      </c>
      <c r="AI52" s="210">
        <v>2019</v>
      </c>
      <c r="AJ52" s="210">
        <f t="shared" ca="1" si="43"/>
        <v>0</v>
      </c>
      <c r="AK52" s="210">
        <f t="shared" ca="1" si="43"/>
        <v>0</v>
      </c>
      <c r="AL52" s="210">
        <f t="shared" ca="1" si="43"/>
        <v>0</v>
      </c>
      <c r="AM52" s="210">
        <f t="shared" ca="1" si="43"/>
        <v>0</v>
      </c>
      <c r="AN52" s="210">
        <f t="shared" ca="1" si="43"/>
        <v>0</v>
      </c>
      <c r="AO52" s="210">
        <f t="shared" ca="1" si="43"/>
        <v>34.799999999999997</v>
      </c>
      <c r="AP52" s="210">
        <f t="shared" ca="1" si="43"/>
        <v>132.69999999999999</v>
      </c>
      <c r="AQ52" s="210">
        <f t="shared" ca="1" si="43"/>
        <v>62</v>
      </c>
      <c r="AR52" s="210">
        <f t="shared" ca="1" si="43"/>
        <v>11.400000000000002</v>
      </c>
      <c r="AS52" s="210">
        <f t="shared" ca="1" si="43"/>
        <v>0</v>
      </c>
      <c r="AT52" s="210">
        <f t="shared" ca="1" si="43"/>
        <v>0</v>
      </c>
      <c r="AU52" s="210">
        <f t="shared" ca="1" si="43"/>
        <v>0</v>
      </c>
      <c r="AV52" s="210"/>
      <c r="AW52" s="42">
        <f t="shared" ref="AW52" ca="1" si="48">SUM(AJ52:AU52)</f>
        <v>240.9</v>
      </c>
      <c r="AY52" s="210">
        <v>2019</v>
      </c>
      <c r="AZ52" s="210">
        <f t="shared" ca="1" si="44"/>
        <v>0</v>
      </c>
      <c r="BA52" s="210">
        <f t="shared" ca="1" si="44"/>
        <v>0</v>
      </c>
      <c r="BB52" s="210">
        <f t="shared" ca="1" si="44"/>
        <v>0</v>
      </c>
      <c r="BC52" s="210">
        <f t="shared" ca="1" si="44"/>
        <v>0</v>
      </c>
      <c r="BD52" s="210">
        <f t="shared" ca="1" si="44"/>
        <v>27.099999999999998</v>
      </c>
      <c r="BE52" s="210">
        <f t="shared" ca="1" si="44"/>
        <v>168.40000000000003</v>
      </c>
      <c r="BF52" s="210">
        <f t="shared" ca="1" si="44"/>
        <v>318.70000000000005</v>
      </c>
      <c r="BG52" s="210">
        <f t="shared" ca="1" si="44"/>
        <v>233.6</v>
      </c>
      <c r="BH52" s="210">
        <f t="shared" ca="1" si="44"/>
        <v>105.4</v>
      </c>
      <c r="BI52" s="210">
        <f t="shared" ca="1" si="44"/>
        <v>12.799999999999999</v>
      </c>
      <c r="BJ52" s="210">
        <f t="shared" ca="1" si="44"/>
        <v>0</v>
      </c>
      <c r="BK52" s="210">
        <f t="shared" ca="1" si="44"/>
        <v>0</v>
      </c>
      <c r="BL52" s="210"/>
      <c r="BM52" s="42">
        <f t="shared" ref="BM52" ca="1" si="49">SUM(AZ52:BK52)</f>
        <v>866</v>
      </c>
      <c r="BO52" s="210">
        <v>2019</v>
      </c>
      <c r="BP52" s="210">
        <f t="shared" ca="1" si="45"/>
        <v>0</v>
      </c>
      <c r="BQ52" s="210">
        <f t="shared" ca="1" si="45"/>
        <v>0</v>
      </c>
      <c r="BR52" s="210">
        <f t="shared" ca="1" si="45"/>
        <v>0</v>
      </c>
      <c r="BS52" s="210">
        <f t="shared" ca="1" si="45"/>
        <v>0</v>
      </c>
      <c r="BT52" s="210">
        <f t="shared" ca="1" si="45"/>
        <v>10.100000000000001</v>
      </c>
      <c r="BU52" s="210">
        <f t="shared" ca="1" si="45"/>
        <v>115.39999999999999</v>
      </c>
      <c r="BV52" s="210">
        <f t="shared" ca="1" si="45"/>
        <v>256.7</v>
      </c>
      <c r="BW52" s="210">
        <f t="shared" ca="1" si="45"/>
        <v>171.6</v>
      </c>
      <c r="BX52" s="210">
        <f t="shared" ca="1" si="45"/>
        <v>56.3</v>
      </c>
      <c r="BY52" s="210">
        <f t="shared" ca="1" si="45"/>
        <v>4</v>
      </c>
      <c r="BZ52" s="210">
        <f t="shared" ca="1" si="45"/>
        <v>0</v>
      </c>
      <c r="CA52" s="210">
        <f t="shared" ca="1" si="45"/>
        <v>0</v>
      </c>
      <c r="CB52" s="210"/>
      <c r="CC52" s="42">
        <f t="shared" ref="CC52" ca="1" si="50">SUM(BP52:CA52)</f>
        <v>614.09999999999991</v>
      </c>
      <c r="CE52" s="210">
        <v>2019</v>
      </c>
      <c r="CF52" s="210">
        <f ca="1">OFFSET($N$2,(ROW()-32)*12+COLUMN()-84,0)</f>
        <v>0</v>
      </c>
      <c r="CG52" s="210">
        <f t="shared" ca="1" si="46"/>
        <v>0</v>
      </c>
      <c r="CH52" s="210">
        <f t="shared" ca="1" si="46"/>
        <v>0</v>
      </c>
      <c r="CI52" s="210">
        <f t="shared" ca="1" si="46"/>
        <v>0</v>
      </c>
      <c r="CJ52" s="210">
        <f t="shared" ca="1" si="46"/>
        <v>0.80000000000000071</v>
      </c>
      <c r="CK52" s="210">
        <f t="shared" ca="1" si="46"/>
        <v>70.599999999999994</v>
      </c>
      <c r="CL52" s="210">
        <f t="shared" ca="1" si="46"/>
        <v>194.7</v>
      </c>
      <c r="CM52" s="210">
        <f t="shared" ca="1" si="46"/>
        <v>113.49999999999999</v>
      </c>
      <c r="CN52" s="210">
        <f t="shared" ca="1" si="46"/>
        <v>25</v>
      </c>
      <c r="CO52" s="210">
        <f t="shared" ca="1" si="46"/>
        <v>0.5</v>
      </c>
      <c r="CP52" s="210">
        <f t="shared" ca="1" si="46"/>
        <v>0</v>
      </c>
      <c r="CQ52" s="210">
        <f t="shared" ca="1" si="46"/>
        <v>0</v>
      </c>
      <c r="CR52" s="210"/>
      <c r="CS52" s="42">
        <f t="shared" ref="CS52" ca="1" si="51">SUM(CF52:CQ52)</f>
        <v>405.09999999999997</v>
      </c>
    </row>
    <row r="53" spans="1:97" x14ac:dyDescent="0.2">
      <c r="A53">
        <v>2003</v>
      </c>
      <c r="B53">
        <v>4</v>
      </c>
      <c r="C53">
        <v>525.70000000000016</v>
      </c>
      <c r="D53">
        <v>0</v>
      </c>
      <c r="E53">
        <v>9</v>
      </c>
      <c r="F53">
        <v>69.7</v>
      </c>
      <c r="G53">
        <v>465.70000000000005</v>
      </c>
      <c r="H53">
        <v>0</v>
      </c>
      <c r="I53">
        <v>289.49999999999994</v>
      </c>
      <c r="J53">
        <v>3.8000000000000007</v>
      </c>
      <c r="K53">
        <v>347.10000000000008</v>
      </c>
      <c r="L53">
        <v>1.4000000000000004</v>
      </c>
      <c r="M53">
        <v>405.70000000000005</v>
      </c>
      <c r="N53">
        <v>0</v>
      </c>
      <c r="O53">
        <v>0</v>
      </c>
      <c r="P53" s="21">
        <v>0.47666666666666652</v>
      </c>
      <c r="S53" s="24">
        <v>2020</v>
      </c>
      <c r="T53" s="26">
        <f ca="1">TREND(T$33:T$52,$S$33:$S$52,$S53)</f>
        <v>0</v>
      </c>
      <c r="U53" s="26">
        <f t="shared" ref="U53:AE53" ca="1" si="52">TREND(U$33:U$52,$S$33:$S$52,$S53)</f>
        <v>0</v>
      </c>
      <c r="V53" s="26">
        <f t="shared" ca="1" si="52"/>
        <v>0</v>
      </c>
      <c r="W53" s="26">
        <f t="shared" ca="1" si="52"/>
        <v>-6.8421052631579826E-3</v>
      </c>
      <c r="X53" s="26">
        <f t="shared" ca="1" si="52"/>
        <v>9.5573684210526153</v>
      </c>
      <c r="Y53" s="26">
        <f t="shared" ca="1" si="52"/>
        <v>16.773157894736869</v>
      </c>
      <c r="Z53" s="26">
        <f t="shared" ca="1" si="52"/>
        <v>69.670526315789402</v>
      </c>
      <c r="AA53" s="26">
        <f t="shared" ca="1" si="52"/>
        <v>37.747368421052556</v>
      </c>
      <c r="AB53" s="26">
        <f t="shared" ca="1" si="52"/>
        <v>17.013157894736878</v>
      </c>
      <c r="AC53" s="26">
        <f t="shared" ca="1" si="52"/>
        <v>-0.18368421052630879</v>
      </c>
      <c r="AD53" s="26">
        <f t="shared" ca="1" si="52"/>
        <v>0</v>
      </c>
      <c r="AE53" s="26">
        <f t="shared" ca="1" si="52"/>
        <v>0</v>
      </c>
      <c r="AG53" s="25">
        <f t="shared" ref="AG53:AG55" ca="1" si="53">SUM(T53:AE53)</f>
        <v>150.57105263157885</v>
      </c>
      <c r="AI53" s="24">
        <v>2020</v>
      </c>
      <c r="AJ53" s="26">
        <f ca="1">TREND(AJ$33:AJ$52,$S$33:$S$52,$S53)</f>
        <v>0</v>
      </c>
      <c r="AK53" s="26">
        <f t="shared" ref="AK53:AU53" ca="1" si="54">TREND(AK$33:AK$52,$S$33:$S$52,$S53)</f>
        <v>0</v>
      </c>
      <c r="AL53" s="26">
        <f t="shared" ca="1" si="54"/>
        <v>0.17000000000000171</v>
      </c>
      <c r="AM53" s="26">
        <f t="shared" ca="1" si="54"/>
        <v>-0.18631578947369576</v>
      </c>
      <c r="AN53" s="26">
        <f t="shared" ca="1" si="54"/>
        <v>20.665789473684299</v>
      </c>
      <c r="AO53" s="26">
        <f t="shared" ca="1" si="54"/>
        <v>43.875263157894778</v>
      </c>
      <c r="AP53" s="26">
        <f t="shared" ca="1" si="54"/>
        <v>120.6636842105263</v>
      </c>
      <c r="AQ53" s="26">
        <f t="shared" ca="1" si="54"/>
        <v>77.767894736842095</v>
      </c>
      <c r="AR53" s="26">
        <f t="shared" ca="1" si="54"/>
        <v>36.071578947368607</v>
      </c>
      <c r="AS53" s="26">
        <f t="shared" ca="1" si="54"/>
        <v>0.42631578947367643</v>
      </c>
      <c r="AT53" s="26">
        <f t="shared" ca="1" si="54"/>
        <v>0</v>
      </c>
      <c r="AU53" s="26">
        <f t="shared" ca="1" si="54"/>
        <v>0</v>
      </c>
      <c r="AW53" s="25">
        <f t="shared" ca="1" si="35"/>
        <v>299.45421052631605</v>
      </c>
      <c r="AY53" s="24">
        <v>2020</v>
      </c>
      <c r="AZ53" s="26">
        <f ca="1">TREND(AZ$33:AZ$52,$S$33:$S$52,$S53)</f>
        <v>0</v>
      </c>
      <c r="BA53" s="26">
        <f t="shared" ref="BA53:BK53" ca="1" si="55">TREND(BA$33:BA$52,$S$33:$S$52,$S53)</f>
        <v>0</v>
      </c>
      <c r="BB53" s="26">
        <f t="shared" ca="1" si="55"/>
        <v>1.8700000000000045</v>
      </c>
      <c r="BC53" s="26">
        <f t="shared" ca="1" si="55"/>
        <v>2.4763157894738015</v>
      </c>
      <c r="BD53" s="26">
        <f t="shared" ca="1" si="55"/>
        <v>97.831052631578586</v>
      </c>
      <c r="BE53" s="26">
        <f t="shared" ca="1" si="55"/>
        <v>191.55999999999995</v>
      </c>
      <c r="BF53" s="26">
        <f t="shared" ca="1" si="55"/>
        <v>301.56210526315817</v>
      </c>
      <c r="BG53" s="26">
        <f t="shared" ca="1" si="55"/>
        <v>250.497894736842</v>
      </c>
      <c r="BH53" s="26">
        <f t="shared" ca="1" si="55"/>
        <v>140.29263157894729</v>
      </c>
      <c r="BI53" s="26">
        <f t="shared" ca="1" si="55"/>
        <v>24.400526315789477</v>
      </c>
      <c r="BJ53" s="26">
        <f t="shared" ca="1" si="55"/>
        <v>0.64894736842105338</v>
      </c>
      <c r="BK53" s="26">
        <f t="shared" ca="1" si="55"/>
        <v>0</v>
      </c>
      <c r="BM53" s="25">
        <f t="shared" ca="1" si="37"/>
        <v>1011.1394736842104</v>
      </c>
      <c r="BO53" s="24">
        <v>2020</v>
      </c>
      <c r="BP53" s="26">
        <f ca="1">TREND(BP$33:BP$52,$S$33:$S$52,$S53)</f>
        <v>0</v>
      </c>
      <c r="BQ53" s="26">
        <f t="shared" ref="BQ53:CA53" ca="1" si="56">TREND(BQ$33:BQ$52,$S$33:$S$52,$S53)</f>
        <v>0</v>
      </c>
      <c r="BR53" s="26">
        <f t="shared" ca="1" si="56"/>
        <v>0.98421052631577766</v>
      </c>
      <c r="BS53" s="26">
        <f t="shared" ca="1" si="56"/>
        <v>0.75947368421049077</v>
      </c>
      <c r="BT53" s="26">
        <f t="shared" ca="1" si="56"/>
        <v>64.652631578947421</v>
      </c>
      <c r="BU53" s="26">
        <f t="shared" ca="1" si="56"/>
        <v>135.47368421052647</v>
      </c>
      <c r="BV53" s="26">
        <f t="shared" ca="1" si="56"/>
        <v>239.39631578947365</v>
      </c>
      <c r="BW53" s="26">
        <f t="shared" ca="1" si="56"/>
        <v>189.41473684210519</v>
      </c>
      <c r="BX53" s="26">
        <f t="shared" ca="1" si="56"/>
        <v>95.587894736842145</v>
      </c>
      <c r="BY53" s="26">
        <f t="shared" ca="1" si="56"/>
        <v>11.201052631578989</v>
      </c>
      <c r="BZ53" s="26">
        <f t="shared" ca="1" si="56"/>
        <v>0.11631578947368437</v>
      </c>
      <c r="CA53" s="26">
        <f t="shared" ca="1" si="56"/>
        <v>0</v>
      </c>
      <c r="CC53" s="25">
        <f t="shared" ca="1" si="39"/>
        <v>737.5863157894737</v>
      </c>
      <c r="CE53" s="24">
        <v>2020</v>
      </c>
      <c r="CF53" s="26">
        <f ca="1">TREND(CF$33:CF$52,$S$33:$S$52,$S53)</f>
        <v>0</v>
      </c>
      <c r="CG53" s="26">
        <f t="shared" ref="CG53:CQ53" ca="1" si="57">TREND(CG$33:CG$52,$S$33:$S$52,$S53)</f>
        <v>0</v>
      </c>
      <c r="CH53" s="26">
        <f t="shared" ca="1" si="57"/>
        <v>0.45631578947369178</v>
      </c>
      <c r="CI53" s="26">
        <f ca="1">TREND(CI$33:CI$52,$S$33:$S$52,$S53)</f>
        <v>6.8947368421049759E-2</v>
      </c>
      <c r="CJ53" s="26">
        <f t="shared" ca="1" si="57"/>
        <v>38.989473684210452</v>
      </c>
      <c r="CK53" s="26">
        <f t="shared" ca="1" si="57"/>
        <v>86.012105263157764</v>
      </c>
      <c r="CL53" s="26">
        <f t="shared" ca="1" si="57"/>
        <v>177.91157894736898</v>
      </c>
      <c r="CM53" s="26">
        <f t="shared" ca="1" si="57"/>
        <v>130.76368421052632</v>
      </c>
      <c r="CN53" s="26">
        <f t="shared" ca="1" si="57"/>
        <v>60.793157894736851</v>
      </c>
      <c r="CO53" s="26">
        <f t="shared" ca="1" si="57"/>
        <v>4.0542105263158135</v>
      </c>
      <c r="CP53" s="26">
        <f t="shared" ca="1" si="57"/>
        <v>0</v>
      </c>
      <c r="CQ53" s="26">
        <f t="shared" ca="1" si="57"/>
        <v>0</v>
      </c>
      <c r="CS53" s="25">
        <f t="shared" ca="1" si="41"/>
        <v>499.04947368421097</v>
      </c>
    </row>
    <row r="54" spans="1:97" x14ac:dyDescent="0.2">
      <c r="A54">
        <v>2003</v>
      </c>
      <c r="B54">
        <v>5</v>
      </c>
      <c r="C54">
        <v>223.29999999999998</v>
      </c>
      <c r="D54">
        <v>0</v>
      </c>
      <c r="E54">
        <v>0</v>
      </c>
      <c r="F54">
        <v>0</v>
      </c>
      <c r="G54">
        <v>162.89999999999998</v>
      </c>
      <c r="H54">
        <v>1.6000000000000014</v>
      </c>
      <c r="I54">
        <v>26.800000000000004</v>
      </c>
      <c r="J54">
        <v>51.5</v>
      </c>
      <c r="K54">
        <v>58.000000000000014</v>
      </c>
      <c r="L54">
        <v>20.700000000000003</v>
      </c>
      <c r="M54">
        <v>106.89999999999998</v>
      </c>
      <c r="N54">
        <v>7.6000000000000014</v>
      </c>
      <c r="O54">
        <v>0</v>
      </c>
      <c r="P54" s="21">
        <v>10.796774193548389</v>
      </c>
    </row>
    <row r="55" spans="1:97" x14ac:dyDescent="0.2">
      <c r="A55">
        <v>2003</v>
      </c>
      <c r="B55">
        <v>6</v>
      </c>
      <c r="C55">
        <v>70.099999999999994</v>
      </c>
      <c r="D55">
        <v>30.5</v>
      </c>
      <c r="E55">
        <v>0</v>
      </c>
      <c r="F55">
        <v>0</v>
      </c>
      <c r="G55">
        <v>32</v>
      </c>
      <c r="H55">
        <v>52.400000000000006</v>
      </c>
      <c r="I55">
        <v>0.59999999999999964</v>
      </c>
      <c r="J55">
        <v>200.99999999999997</v>
      </c>
      <c r="K55">
        <v>2.5999999999999996</v>
      </c>
      <c r="L55">
        <v>143</v>
      </c>
      <c r="M55">
        <v>10.1</v>
      </c>
      <c r="N55">
        <v>90.5</v>
      </c>
      <c r="O55">
        <v>17.700000000000003</v>
      </c>
      <c r="P55" s="21">
        <v>16.68</v>
      </c>
      <c r="S55" t="s">
        <v>32</v>
      </c>
      <c r="T55">
        <f ca="1">AVERAGE(T43:T52)</f>
        <v>0</v>
      </c>
      <c r="U55" s="210">
        <f t="shared" ref="U55:AD55" ca="1" si="58">AVERAGE(U43:U52)</f>
        <v>0</v>
      </c>
      <c r="V55" s="210">
        <f t="shared" ca="1" si="58"/>
        <v>0</v>
      </c>
      <c r="W55" s="210">
        <f t="shared" ca="1" si="58"/>
        <v>0</v>
      </c>
      <c r="X55" s="210">
        <f t="shared" ca="1" si="58"/>
        <v>9.2199999999999989</v>
      </c>
      <c r="Y55" s="210">
        <f t="shared" ca="1" si="58"/>
        <v>19.119999999999997</v>
      </c>
      <c r="Z55" s="210">
        <f t="shared" ca="1" si="58"/>
        <v>70.609999999999985</v>
      </c>
      <c r="AA55" s="210">
        <f t="shared" ca="1" si="58"/>
        <v>42.949999999999996</v>
      </c>
      <c r="AB55" s="210">
        <f t="shared" ca="1" si="58"/>
        <v>15.1</v>
      </c>
      <c r="AC55" s="210">
        <f t="shared" ca="1" si="58"/>
        <v>0.1</v>
      </c>
      <c r="AD55" s="210">
        <f t="shared" ca="1" si="58"/>
        <v>0</v>
      </c>
      <c r="AE55" s="210">
        <f ca="1">AVERAGE(AE43:AE52)</f>
        <v>0</v>
      </c>
      <c r="AG55">
        <f t="shared" ca="1" si="53"/>
        <v>157.09999999999997</v>
      </c>
      <c r="AI55" t="s">
        <v>32</v>
      </c>
      <c r="AJ55">
        <f ca="1">AVERAGE(AJ43:AJ52)</f>
        <v>0</v>
      </c>
      <c r="AK55" s="210">
        <f t="shared" ref="AK55:AU55" ca="1" si="59">AVERAGE(AK43:AK52)</f>
        <v>0</v>
      </c>
      <c r="AL55" s="210">
        <f t="shared" ca="1" si="59"/>
        <v>0.18999999999999986</v>
      </c>
      <c r="AM55" s="210">
        <f t="shared" ca="1" si="59"/>
        <v>0</v>
      </c>
      <c r="AN55" s="210">
        <f t="shared" ca="1" si="59"/>
        <v>20.979999999999997</v>
      </c>
      <c r="AO55" s="210">
        <f t="shared" ca="1" si="59"/>
        <v>45.92</v>
      </c>
      <c r="AP55" s="210">
        <f t="shared" ca="1" si="59"/>
        <v>120.58</v>
      </c>
      <c r="AQ55" s="210">
        <f t="shared" ca="1" si="59"/>
        <v>83.64</v>
      </c>
      <c r="AR55" s="210">
        <f t="shared" ca="1" si="59"/>
        <v>32.629999999999995</v>
      </c>
      <c r="AS55" s="210">
        <f t="shared" ca="1" si="59"/>
        <v>1.05</v>
      </c>
      <c r="AT55" s="210">
        <f t="shared" ca="1" si="59"/>
        <v>0</v>
      </c>
      <c r="AU55" s="210">
        <f t="shared" ca="1" si="59"/>
        <v>0</v>
      </c>
      <c r="AW55">
        <f t="shared" ref="AW55" ca="1" si="60">SUM(AJ55:AU55)</f>
        <v>304.99</v>
      </c>
      <c r="AY55" t="s">
        <v>32</v>
      </c>
      <c r="AZ55">
        <f ca="1">AVERAGE(AZ43:AZ52)</f>
        <v>0</v>
      </c>
      <c r="BA55" s="210">
        <f t="shared" ref="BA55:BK55" ca="1" si="61">AVERAGE(BA43:BA52)</f>
        <v>0</v>
      </c>
      <c r="BB55" s="210">
        <f t="shared" ca="1" si="61"/>
        <v>2.09</v>
      </c>
      <c r="BC55" s="210">
        <f t="shared" ca="1" si="61"/>
        <v>4.42</v>
      </c>
      <c r="BD55" s="210">
        <f t="shared" ca="1" si="61"/>
        <v>101.35000000000001</v>
      </c>
      <c r="BE55" s="210">
        <f t="shared" ca="1" si="61"/>
        <v>192.59</v>
      </c>
      <c r="BF55" s="210">
        <f t="shared" ca="1" si="61"/>
        <v>300.20999999999992</v>
      </c>
      <c r="BG55" s="210">
        <f t="shared" ca="1" si="61"/>
        <v>256.83000000000004</v>
      </c>
      <c r="BH55" s="210">
        <f t="shared" ca="1" si="61"/>
        <v>132.06</v>
      </c>
      <c r="BI55" s="210">
        <f t="shared" ca="1" si="61"/>
        <v>25.610000000000003</v>
      </c>
      <c r="BJ55" s="210">
        <f t="shared" ca="1" si="61"/>
        <v>0.41</v>
      </c>
      <c r="BK55" s="210">
        <f t="shared" ca="1" si="61"/>
        <v>0</v>
      </c>
      <c r="BM55">
        <f t="shared" ref="BM55" ca="1" si="62">SUM(AZ55:BK55)</f>
        <v>1015.5699999999999</v>
      </c>
      <c r="BO55" t="s">
        <v>32</v>
      </c>
      <c r="BP55">
        <f ca="1">AVERAGE(BP43:BP52)</f>
        <v>0</v>
      </c>
      <c r="BQ55" s="210">
        <f t="shared" ref="BQ55:CA55" ca="1" si="63">AVERAGE(BQ43:BQ52)</f>
        <v>0</v>
      </c>
      <c r="BR55" s="210">
        <f t="shared" ca="1" si="63"/>
        <v>1.0999999999999999</v>
      </c>
      <c r="BS55" s="210">
        <f t="shared" ca="1" si="63"/>
        <v>1.86</v>
      </c>
      <c r="BT55" s="210">
        <f t="shared" ca="1" si="63"/>
        <v>66.699999999999989</v>
      </c>
      <c r="BU55" s="210">
        <f t="shared" ca="1" si="63"/>
        <v>136.32000000000002</v>
      </c>
      <c r="BV55" s="210">
        <f t="shared" ca="1" si="63"/>
        <v>238.26999999999992</v>
      </c>
      <c r="BW55" s="210">
        <f t="shared" ca="1" si="63"/>
        <v>195.62</v>
      </c>
      <c r="BX55" s="210">
        <f t="shared" ca="1" si="63"/>
        <v>89.449999999999989</v>
      </c>
      <c r="BY55" s="210">
        <f t="shared" ca="1" si="63"/>
        <v>12.16</v>
      </c>
      <c r="BZ55" s="210">
        <f t="shared" ca="1" si="63"/>
        <v>5.9999999999999963E-2</v>
      </c>
      <c r="CA55" s="210">
        <f t="shared" ca="1" si="63"/>
        <v>0</v>
      </c>
      <c r="CC55">
        <f t="shared" ref="CC55" ca="1" si="64">SUM(BP55:CA55)</f>
        <v>741.53999999999985</v>
      </c>
      <c r="CE55" t="s">
        <v>32</v>
      </c>
      <c r="CF55">
        <f ca="1">AVERAGE(CF43:CF52)</f>
        <v>0</v>
      </c>
      <c r="CG55" s="210">
        <f t="shared" ref="CG55:CQ55" ca="1" si="65">AVERAGE(CG43:CG52)</f>
        <v>0</v>
      </c>
      <c r="CH55" s="210">
        <f t="shared" ca="1" si="65"/>
        <v>0.50999999999999979</v>
      </c>
      <c r="CI55" s="210">
        <f t="shared" ca="1" si="65"/>
        <v>0.56999999999999995</v>
      </c>
      <c r="CJ55" s="210">
        <f t="shared" ca="1" si="65"/>
        <v>40.17</v>
      </c>
      <c r="CK55" s="210">
        <f t="shared" ca="1" si="65"/>
        <v>87.11999999999999</v>
      </c>
      <c r="CL55" s="210">
        <f t="shared" ca="1" si="65"/>
        <v>177.21999999999997</v>
      </c>
      <c r="CM55" s="210">
        <f t="shared" ca="1" si="65"/>
        <v>136.79999999999998</v>
      </c>
      <c r="CN55" s="210">
        <f t="shared" ca="1" si="65"/>
        <v>56.4</v>
      </c>
      <c r="CO55" s="210">
        <f t="shared" ca="1" si="65"/>
        <v>4.5700000000000012</v>
      </c>
      <c r="CP55" s="210">
        <f t="shared" ca="1" si="65"/>
        <v>0</v>
      </c>
      <c r="CQ55" s="210">
        <f t="shared" ca="1" si="65"/>
        <v>0</v>
      </c>
      <c r="CS55">
        <f t="shared" ref="CS55" ca="1" si="66">SUM(CF55:CQ55)</f>
        <v>503.35999999999996</v>
      </c>
    </row>
    <row r="56" spans="1:97" x14ac:dyDescent="0.2">
      <c r="A56">
        <v>2003</v>
      </c>
      <c r="B56">
        <v>7</v>
      </c>
      <c r="C56">
        <v>11.5</v>
      </c>
      <c r="D56">
        <v>37.899999999999991</v>
      </c>
      <c r="E56">
        <v>0</v>
      </c>
      <c r="F56">
        <v>0</v>
      </c>
      <c r="G56">
        <v>1.2999999999999989</v>
      </c>
      <c r="H56">
        <v>89.699999999999974</v>
      </c>
      <c r="I56">
        <v>0</v>
      </c>
      <c r="J56">
        <v>274.40000000000003</v>
      </c>
      <c r="K56">
        <v>0</v>
      </c>
      <c r="L56">
        <v>212.4</v>
      </c>
      <c r="M56">
        <v>0</v>
      </c>
      <c r="N56">
        <v>150.39999999999998</v>
      </c>
      <c r="O56">
        <v>11.200000000000003</v>
      </c>
      <c r="P56" s="21">
        <v>18.851612903225803</v>
      </c>
    </row>
    <row r="57" spans="1:97" x14ac:dyDescent="0.2">
      <c r="A57">
        <v>2003</v>
      </c>
      <c r="B57">
        <v>8</v>
      </c>
      <c r="C57">
        <v>31.899999999999995</v>
      </c>
      <c r="D57">
        <v>57.8</v>
      </c>
      <c r="E57">
        <v>0</v>
      </c>
      <c r="F57">
        <v>0</v>
      </c>
      <c r="G57">
        <v>15.1</v>
      </c>
      <c r="H57">
        <v>103</v>
      </c>
      <c r="I57">
        <v>0</v>
      </c>
      <c r="J57">
        <v>273.89999999999998</v>
      </c>
      <c r="K57">
        <v>0</v>
      </c>
      <c r="L57">
        <v>211.89999999999998</v>
      </c>
      <c r="M57">
        <v>4.5</v>
      </c>
      <c r="N57">
        <v>154.39999999999998</v>
      </c>
      <c r="O57">
        <v>21.900000000000002</v>
      </c>
      <c r="P57" s="21">
        <v>18.835483870967742</v>
      </c>
    </row>
    <row r="58" spans="1:97" x14ac:dyDescent="0.2">
      <c r="A58">
        <v>2003</v>
      </c>
      <c r="B58">
        <v>9</v>
      </c>
      <c r="C58">
        <v>127.30000000000001</v>
      </c>
      <c r="D58">
        <v>4.8</v>
      </c>
      <c r="E58">
        <v>0</v>
      </c>
      <c r="F58">
        <v>0</v>
      </c>
      <c r="G58">
        <v>82.5</v>
      </c>
      <c r="H58">
        <v>20.000000000000007</v>
      </c>
      <c r="I58">
        <v>14</v>
      </c>
      <c r="J58">
        <v>131.5</v>
      </c>
      <c r="K58">
        <v>25.099999999999998</v>
      </c>
      <c r="L58">
        <v>82.600000000000009</v>
      </c>
      <c r="M58">
        <v>49.899999999999991</v>
      </c>
      <c r="N58">
        <v>47.400000000000006</v>
      </c>
      <c r="O58">
        <v>0</v>
      </c>
      <c r="P58" s="21">
        <v>13.91666666666667</v>
      </c>
    </row>
    <row r="59" spans="1:97" ht="15" x14ac:dyDescent="0.25">
      <c r="A59">
        <v>2003</v>
      </c>
      <c r="B59">
        <v>10</v>
      </c>
      <c r="C59">
        <v>380</v>
      </c>
      <c r="D59">
        <v>0</v>
      </c>
      <c r="E59">
        <v>0</v>
      </c>
      <c r="F59">
        <v>1.5</v>
      </c>
      <c r="G59">
        <v>318.7</v>
      </c>
      <c r="H59">
        <v>0.69999999999999929</v>
      </c>
      <c r="I59">
        <v>155.4</v>
      </c>
      <c r="J59">
        <v>23.4</v>
      </c>
      <c r="K59">
        <v>208.00000000000003</v>
      </c>
      <c r="L59">
        <v>13.999999999999998</v>
      </c>
      <c r="M59">
        <v>262</v>
      </c>
      <c r="N59">
        <v>5.9999999999999982</v>
      </c>
      <c r="O59">
        <v>0</v>
      </c>
      <c r="P59" s="21">
        <v>5.741935483870968</v>
      </c>
      <c r="S59" s="27" t="s">
        <v>33</v>
      </c>
      <c r="X59" s="27" t="s">
        <v>34</v>
      </c>
      <c r="AE59" t="s">
        <v>165</v>
      </c>
      <c r="AI59" s="27" t="s">
        <v>33</v>
      </c>
      <c r="AN59" s="27" t="s">
        <v>34</v>
      </c>
      <c r="AY59" s="27" t="s">
        <v>33</v>
      </c>
      <c r="BD59" s="27" t="s">
        <v>34</v>
      </c>
      <c r="BO59" s="27" t="s">
        <v>33</v>
      </c>
      <c r="BT59" s="27" t="s">
        <v>34</v>
      </c>
      <c r="CE59" s="27" t="s">
        <v>33</v>
      </c>
      <c r="CJ59" s="27" t="s">
        <v>34</v>
      </c>
    </row>
    <row r="60" spans="1:97" x14ac:dyDescent="0.2">
      <c r="A60">
        <v>2003</v>
      </c>
      <c r="B60">
        <v>11</v>
      </c>
      <c r="C60">
        <v>535.30000000000007</v>
      </c>
      <c r="D60">
        <v>0</v>
      </c>
      <c r="E60">
        <v>4</v>
      </c>
      <c r="F60">
        <v>43.5</v>
      </c>
      <c r="G60">
        <v>475.3</v>
      </c>
      <c r="H60">
        <v>0</v>
      </c>
      <c r="I60">
        <v>295.29999999999995</v>
      </c>
      <c r="J60">
        <v>0</v>
      </c>
      <c r="K60">
        <v>355.3</v>
      </c>
      <c r="L60">
        <v>0</v>
      </c>
      <c r="M60">
        <v>415.3</v>
      </c>
      <c r="N60">
        <v>0</v>
      </c>
      <c r="O60">
        <v>0</v>
      </c>
      <c r="P60" s="21">
        <v>0.15666666666666673</v>
      </c>
      <c r="U60" s="28" t="s">
        <v>18</v>
      </c>
      <c r="V60" s="28" t="s">
        <v>19</v>
      </c>
      <c r="Z60" t="s">
        <v>18</v>
      </c>
      <c r="AA60" t="s">
        <v>19</v>
      </c>
      <c r="AK60" s="28" t="s">
        <v>182</v>
      </c>
      <c r="AL60" s="28" t="s">
        <v>183</v>
      </c>
      <c r="AP60" s="28" t="s">
        <v>182</v>
      </c>
      <c r="AQ60" s="28" t="s">
        <v>183</v>
      </c>
      <c r="BA60" s="28" t="s">
        <v>177</v>
      </c>
      <c r="BB60" s="28" t="s">
        <v>178</v>
      </c>
      <c r="BF60" s="28" t="s">
        <v>177</v>
      </c>
      <c r="BG60" s="28" t="s">
        <v>178</v>
      </c>
      <c r="BQ60" s="28" t="s">
        <v>179</v>
      </c>
      <c r="BR60" s="28" t="s">
        <v>218</v>
      </c>
      <c r="BV60" s="28" t="s">
        <v>179</v>
      </c>
      <c r="BW60" s="28" t="s">
        <v>218</v>
      </c>
      <c r="CG60" s="151" t="s">
        <v>180</v>
      </c>
      <c r="CH60" s="151" t="s">
        <v>219</v>
      </c>
      <c r="CL60" s="151" t="s">
        <v>180</v>
      </c>
      <c r="CM60" s="151" t="s">
        <v>219</v>
      </c>
    </row>
    <row r="61" spans="1:97" x14ac:dyDescent="0.2">
      <c r="A61">
        <v>2003</v>
      </c>
      <c r="B61">
        <v>12</v>
      </c>
      <c r="C61">
        <v>754.7</v>
      </c>
      <c r="D61">
        <v>0</v>
      </c>
      <c r="E61">
        <v>25</v>
      </c>
      <c r="F61">
        <v>199.39999999999998</v>
      </c>
      <c r="G61">
        <v>692.7</v>
      </c>
      <c r="H61">
        <v>0</v>
      </c>
      <c r="I61">
        <v>506.7</v>
      </c>
      <c r="J61">
        <v>0</v>
      </c>
      <c r="K61">
        <v>568.69999999999993</v>
      </c>
      <c r="L61">
        <v>0</v>
      </c>
      <c r="M61">
        <v>630.69999999999993</v>
      </c>
      <c r="N61">
        <v>0</v>
      </c>
      <c r="O61">
        <v>0</v>
      </c>
      <c r="P61" s="21">
        <v>-6.3451612903225802</v>
      </c>
      <c r="S61" t="s">
        <v>46</v>
      </c>
      <c r="T61" t="s">
        <v>35</v>
      </c>
      <c r="U61" s="21">
        <f ca="1">OFFSET($T$28,0,(ROW()-ROW(U$61)))</f>
        <v>932.51</v>
      </c>
      <c r="V61" s="21">
        <f ca="1">OFFSET($T$55,0,(ROW()-ROW(V$61)))</f>
        <v>0</v>
      </c>
      <c r="X61" t="s">
        <v>46</v>
      </c>
      <c r="Y61" t="s">
        <v>35</v>
      </c>
      <c r="Z61" s="21">
        <f ca="1">OFFSET($T$26,0,(ROW()-ROW(Z$61)))</f>
        <v>927.49578947368423</v>
      </c>
      <c r="AA61" s="21">
        <f t="shared" ref="AA61:AA72" ca="1" si="67">OFFSET($T$53,0,(ROW()-ROW(AA$61)))</f>
        <v>0</v>
      </c>
      <c r="AD61">
        <v>1</v>
      </c>
      <c r="AE61">
        <f t="shared" ref="AE61:AE72" si="68">AVERAGEIF(B:B,AD61,E:E)</f>
        <v>27.761904761904763</v>
      </c>
      <c r="AI61" t="s">
        <v>46</v>
      </c>
      <c r="AJ61" t="s">
        <v>35</v>
      </c>
      <c r="AK61" s="21">
        <f ca="1">OFFSET($AJ$28,0,(ROW()-ROW(AK$61)))</f>
        <v>877.0200000000001</v>
      </c>
      <c r="AL61" s="21">
        <f ca="1">OFFSET($AJ$55,0,(ROW()-ROW(AL$61)))</f>
        <v>0</v>
      </c>
      <c r="AN61" t="s">
        <v>46</v>
      </c>
      <c r="AO61" t="s">
        <v>35</v>
      </c>
      <c r="AP61" s="21">
        <f ca="1">OFFSET($AJ$26,0,(ROW()-ROW(AP$61)))</f>
        <v>850.32390977443629</v>
      </c>
      <c r="AQ61" s="21">
        <f ca="1">OFFSET($AJ$53,0,(ROW()-ROW(AQ$61)))</f>
        <v>0</v>
      </c>
      <c r="AY61" t="s">
        <v>46</v>
      </c>
      <c r="AZ61" t="s">
        <v>35</v>
      </c>
      <c r="BA61" s="21">
        <f ca="1">OFFSET($AZ$28,0,(ROW()-ROW(BA$61)))</f>
        <v>691.0200000000001</v>
      </c>
      <c r="BB61" s="21">
        <f ca="1">OFFSET($AZ$55,0,(ROW()-ROW(BB$61)))</f>
        <v>0</v>
      </c>
      <c r="BD61" t="s">
        <v>46</v>
      </c>
      <c r="BE61" t="s">
        <v>35</v>
      </c>
      <c r="BF61" s="21">
        <f ca="1">OFFSET($AZ$26,0,(ROW()-ROW(BF$61)))</f>
        <v>664.32390977443629</v>
      </c>
      <c r="BG61" s="21">
        <f ca="1">OFFSET($AZ$53,0,(ROW()-ROW(BG$61)))</f>
        <v>0</v>
      </c>
      <c r="BO61" t="s">
        <v>46</v>
      </c>
      <c r="BP61" t="s">
        <v>35</v>
      </c>
      <c r="BQ61" s="21">
        <f ca="1">OFFSET($BP$28,0,(ROW()-ROW(BQ$61)))</f>
        <v>754.55000000000007</v>
      </c>
      <c r="BR61" s="21">
        <f ca="1">OFFSET($BP$55,0,(ROW()-ROW(BR$61)))</f>
        <v>0</v>
      </c>
      <c r="BT61" t="s">
        <v>46</v>
      </c>
      <c r="BU61" t="s">
        <v>35</v>
      </c>
      <c r="BV61" s="21">
        <f ca="1">OFFSET($BP$26,0,(ROW()-ROW(BV$61)))</f>
        <v>757.57578947368427</v>
      </c>
      <c r="BW61" s="21">
        <f ca="1">OFFSET($BP$55,0,(ROW()-ROW(BW$61)))</f>
        <v>0</v>
      </c>
      <c r="CE61" t="s">
        <v>46</v>
      </c>
      <c r="CF61" t="s">
        <v>35</v>
      </c>
      <c r="CG61" s="21">
        <f ca="1">OFFSET($CF$28,0,(ROW()-ROW(CG$61)))</f>
        <v>816.55</v>
      </c>
      <c r="CH61" s="21">
        <f ca="1">OFFSET($CF$55,0,(ROW()-ROW(CH$61)))</f>
        <v>0</v>
      </c>
      <c r="CJ61" t="s">
        <v>46</v>
      </c>
      <c r="CK61" t="s">
        <v>35</v>
      </c>
      <c r="CL61" s="21">
        <f ca="1">OFFSET($CF$26,0,(ROW()-ROW(CL$61)))</f>
        <v>819.57578947368427</v>
      </c>
      <c r="CM61" s="21">
        <f ca="1">OFFSET($CF$55,0,(ROW()-ROW(CM$61)))</f>
        <v>0</v>
      </c>
    </row>
    <row r="62" spans="1:97" x14ac:dyDescent="0.2">
      <c r="A62">
        <v>2004</v>
      </c>
      <c r="B62">
        <v>1</v>
      </c>
      <c r="C62">
        <v>1129.7000000000003</v>
      </c>
      <c r="D62">
        <v>0</v>
      </c>
      <c r="E62">
        <v>31</v>
      </c>
      <c r="F62">
        <v>571.70000000000005</v>
      </c>
      <c r="G62">
        <v>1067.7</v>
      </c>
      <c r="H62">
        <v>0</v>
      </c>
      <c r="I62">
        <v>881.70000000000016</v>
      </c>
      <c r="J62">
        <v>0</v>
      </c>
      <c r="K62">
        <v>943.70000000000016</v>
      </c>
      <c r="L62">
        <v>0</v>
      </c>
      <c r="M62">
        <v>1005.7000000000002</v>
      </c>
      <c r="N62">
        <v>0</v>
      </c>
      <c r="O62">
        <v>0</v>
      </c>
      <c r="P62" s="21">
        <v>-18.441935483870971</v>
      </c>
      <c r="S62" t="s">
        <v>46</v>
      </c>
      <c r="T62" t="s">
        <v>36</v>
      </c>
      <c r="U62" s="21">
        <f t="shared" ref="U62:U72" ca="1" si="69">OFFSET($T$28,0,(ROW()-ROW(U$61)))</f>
        <v>820.91000000000008</v>
      </c>
      <c r="V62" s="21">
        <f t="shared" ref="V62:V72" ca="1" si="70">OFFSET($T$55,0,(ROW()-ROW(V$61)))</f>
        <v>0</v>
      </c>
      <c r="X62" t="s">
        <v>46</v>
      </c>
      <c r="Y62" t="s">
        <v>36</v>
      </c>
      <c r="Z62" s="21">
        <f t="shared" ref="Z62:Z72" ca="1" si="71">OFFSET($T$26,0,(ROW()-ROW(Z$61)))</f>
        <v>836.82999999999993</v>
      </c>
      <c r="AA62" s="21">
        <f t="shared" ca="1" si="67"/>
        <v>0</v>
      </c>
      <c r="AD62">
        <v>2</v>
      </c>
      <c r="AE62">
        <f t="shared" si="68"/>
        <v>26.476190476190474</v>
      </c>
      <c r="AI62" t="s">
        <v>46</v>
      </c>
      <c r="AJ62" t="s">
        <v>36</v>
      </c>
      <c r="AK62" s="21">
        <f t="shared" ref="AK62:AK72" ca="1" si="72">OFFSET($AJ$28,0,(ROW()-ROW(AK$61)))</f>
        <v>758.85</v>
      </c>
      <c r="AL62" s="21">
        <f t="shared" ref="AL62:AL72" ca="1" si="73">OFFSET($AJ$55,0,(ROW()-ROW(AL$61)))</f>
        <v>0</v>
      </c>
      <c r="AN62" t="s">
        <v>46</v>
      </c>
      <c r="AO62" t="s">
        <v>36</v>
      </c>
      <c r="AP62" s="21">
        <f t="shared" ref="AP62:AP72" ca="1" si="74">OFFSET($AJ$26,0,(ROW()-ROW(AP$61)))</f>
        <v>787.85195488721729</v>
      </c>
      <c r="AQ62" s="21">
        <f t="shared" ref="AQ62:AQ72" ca="1" si="75">OFFSET($AJ$53,0,(ROW()-ROW(AQ$61)))</f>
        <v>0</v>
      </c>
      <c r="AY62" t="s">
        <v>46</v>
      </c>
      <c r="AZ62" t="s">
        <v>36</v>
      </c>
      <c r="BA62" s="21">
        <f t="shared" ref="BA62:BA72" ca="1" si="76">OFFSET($AZ$28,0,(ROW()-ROW(BA$61)))</f>
        <v>589.64999999999986</v>
      </c>
      <c r="BB62" s="21">
        <f t="shared" ref="BB62:BB72" ca="1" si="77">OFFSET($AZ$55,0,(ROW()-ROW(BB$61)))</f>
        <v>0</v>
      </c>
      <c r="BD62" t="s">
        <v>46</v>
      </c>
      <c r="BE62" t="s">
        <v>36</v>
      </c>
      <c r="BF62" s="21">
        <f t="shared" ref="BF62:BF72" ca="1" si="78">OFFSET($AZ$26,0,(ROW()-ROW(BF$61)))</f>
        <v>618.61135338345775</v>
      </c>
      <c r="BG62" s="21">
        <f t="shared" ref="BG62:BG72" ca="1" si="79">OFFSET($AZ$53,0,(ROW()-ROW(BG$61)))</f>
        <v>0</v>
      </c>
      <c r="BO62" t="s">
        <v>46</v>
      </c>
      <c r="BP62" t="s">
        <v>36</v>
      </c>
      <c r="BQ62" s="21">
        <f t="shared" ref="BQ62:BQ72" ca="1" si="80">OFFSET($BP$28,0,(ROW()-ROW(BQ$61)))</f>
        <v>651.70999999999992</v>
      </c>
      <c r="BR62" s="21">
        <f t="shared" ref="BR62:BR72" ca="1" si="81">OFFSET($BP$55,0,(ROW()-ROW(BR$61)))</f>
        <v>0</v>
      </c>
      <c r="BT62" t="s">
        <v>46</v>
      </c>
      <c r="BU62" t="s">
        <v>36</v>
      </c>
      <c r="BV62" s="21">
        <f t="shared" ref="BV62:BV72" ca="1" si="82">OFFSET($BP$26,0,(ROW()-ROW(BV$61)))</f>
        <v>668.04052631578952</v>
      </c>
      <c r="BW62" s="21">
        <f t="shared" ref="BW62:BW72" ca="1" si="83">OFFSET($BP$55,0,(ROW()-ROW(BW$61)))</f>
        <v>0</v>
      </c>
      <c r="CE62" t="s">
        <v>46</v>
      </c>
      <c r="CF62" t="s">
        <v>36</v>
      </c>
      <c r="CG62" s="21">
        <f t="shared" ref="CG62:CG72" ca="1" si="84">OFFSET($CF$28,0,(ROW()-ROW(CG$61)))</f>
        <v>708.11</v>
      </c>
      <c r="CH62" s="21">
        <f t="shared" ref="CH62:CH72" ca="1" si="85">OFFSET($CF$55,0,(ROW()-ROW(CH$61)))</f>
        <v>0</v>
      </c>
      <c r="CJ62" t="s">
        <v>46</v>
      </c>
      <c r="CK62" t="s">
        <v>36</v>
      </c>
      <c r="CL62" s="21">
        <f t="shared" ref="CL62:CL72" ca="1" si="86">OFFSET($CF$26,0,(ROW()-ROW(CL$61)))</f>
        <v>724.30368421052663</v>
      </c>
      <c r="CM62" s="21">
        <f t="shared" ref="CM62:CM72" ca="1" si="87">OFFSET($CF$55,0,(ROW()-ROW(CM$61)))</f>
        <v>0</v>
      </c>
    </row>
    <row r="63" spans="1:97" x14ac:dyDescent="0.2">
      <c r="A63">
        <v>2004</v>
      </c>
      <c r="B63">
        <v>2</v>
      </c>
      <c r="C63">
        <v>780.19999999999993</v>
      </c>
      <c r="D63">
        <v>0</v>
      </c>
      <c r="E63">
        <v>28</v>
      </c>
      <c r="F63">
        <v>261.09999999999997</v>
      </c>
      <c r="G63">
        <v>722.19999999999993</v>
      </c>
      <c r="H63">
        <v>0</v>
      </c>
      <c r="I63">
        <v>548.20000000000005</v>
      </c>
      <c r="J63">
        <v>0</v>
      </c>
      <c r="K63">
        <v>606.19999999999993</v>
      </c>
      <c r="L63">
        <v>0</v>
      </c>
      <c r="M63">
        <v>664.19999999999993</v>
      </c>
      <c r="N63">
        <v>0</v>
      </c>
      <c r="O63">
        <v>0</v>
      </c>
      <c r="P63" s="21">
        <v>-8.9034482758620683</v>
      </c>
      <c r="S63" t="s">
        <v>46</v>
      </c>
      <c r="T63" t="s">
        <v>37</v>
      </c>
      <c r="U63" s="21">
        <f t="shared" ca="1" si="69"/>
        <v>703.28</v>
      </c>
      <c r="V63" s="21">
        <f t="shared" ca="1" si="70"/>
        <v>0</v>
      </c>
      <c r="X63" t="s">
        <v>46</v>
      </c>
      <c r="Y63" t="s">
        <v>37</v>
      </c>
      <c r="Z63" s="21">
        <f t="shared" ca="1" si="71"/>
        <v>733.12052631578899</v>
      </c>
      <c r="AA63" s="21">
        <f t="shared" ca="1" si="67"/>
        <v>0</v>
      </c>
      <c r="AD63">
        <v>3</v>
      </c>
      <c r="AE63">
        <f t="shared" si="68"/>
        <v>19.333333333333332</v>
      </c>
      <c r="AI63" t="s">
        <v>46</v>
      </c>
      <c r="AJ63" t="s">
        <v>37</v>
      </c>
      <c r="AK63" s="21">
        <f t="shared" ca="1" si="72"/>
        <v>637.29</v>
      </c>
      <c r="AL63" s="21">
        <f t="shared" ca="1" si="73"/>
        <v>0.18999999999999986</v>
      </c>
      <c r="AN63" t="s">
        <v>46</v>
      </c>
      <c r="AO63" t="s">
        <v>37</v>
      </c>
      <c r="AP63" s="21">
        <f t="shared" ca="1" si="74"/>
        <v>669.82225563909833</v>
      </c>
      <c r="AQ63" s="21">
        <f t="shared" ca="1" si="75"/>
        <v>0.17000000000000171</v>
      </c>
      <c r="AY63" t="s">
        <v>46</v>
      </c>
      <c r="AZ63" t="s">
        <v>37</v>
      </c>
      <c r="BA63" s="21">
        <f t="shared" ca="1" si="76"/>
        <v>453.18999999999994</v>
      </c>
      <c r="BB63" s="21">
        <f t="shared" ca="1" si="77"/>
        <v>2.09</v>
      </c>
      <c r="BD63" t="s">
        <v>46</v>
      </c>
      <c r="BE63" t="s">
        <v>37</v>
      </c>
      <c r="BF63" s="21">
        <f t="shared" ca="1" si="78"/>
        <v>485.92225563909778</v>
      </c>
      <c r="BG63" s="21">
        <f t="shared" ca="1" si="79"/>
        <v>1.8700000000000045</v>
      </c>
      <c r="BO63" t="s">
        <v>46</v>
      </c>
      <c r="BP63" t="s">
        <v>37</v>
      </c>
      <c r="BQ63" s="21">
        <f t="shared" ca="1" si="80"/>
        <v>520.41</v>
      </c>
      <c r="BR63" s="21">
        <f t="shared" ca="1" si="81"/>
        <v>1.0999999999999999</v>
      </c>
      <c r="BT63" t="s">
        <v>46</v>
      </c>
      <c r="BU63" t="s">
        <v>37</v>
      </c>
      <c r="BV63" s="21">
        <f t="shared" ca="1" si="82"/>
        <v>552.16473684210541</v>
      </c>
      <c r="BW63" s="21">
        <f t="shared" ca="1" si="83"/>
        <v>1.0999999999999999</v>
      </c>
      <c r="CE63" t="s">
        <v>46</v>
      </c>
      <c r="CF63" t="s">
        <v>37</v>
      </c>
      <c r="CG63" s="21">
        <f t="shared" ca="1" si="84"/>
        <v>581.81999999999994</v>
      </c>
      <c r="CH63" s="21">
        <f t="shared" ca="1" si="85"/>
        <v>0.50999999999999979</v>
      </c>
      <c r="CJ63" t="s">
        <v>46</v>
      </c>
      <c r="CK63" t="s">
        <v>37</v>
      </c>
      <c r="CL63" s="21">
        <f t="shared" ca="1" si="86"/>
        <v>613.63684210526299</v>
      </c>
      <c r="CM63" s="21">
        <f t="shared" ca="1" si="87"/>
        <v>0.50999999999999979</v>
      </c>
    </row>
    <row r="64" spans="1:97" x14ac:dyDescent="0.2">
      <c r="A64">
        <v>2004</v>
      </c>
      <c r="B64">
        <v>3</v>
      </c>
      <c r="C64">
        <v>662.69999999999982</v>
      </c>
      <c r="D64">
        <v>0</v>
      </c>
      <c r="E64">
        <v>20</v>
      </c>
      <c r="F64">
        <v>132.69999999999999</v>
      </c>
      <c r="G64">
        <v>600.69999999999982</v>
      </c>
      <c r="H64">
        <v>0</v>
      </c>
      <c r="I64">
        <v>414.7</v>
      </c>
      <c r="J64">
        <v>0</v>
      </c>
      <c r="K64">
        <v>476.7</v>
      </c>
      <c r="L64">
        <v>0</v>
      </c>
      <c r="M64">
        <v>538.69999999999993</v>
      </c>
      <c r="N64">
        <v>0</v>
      </c>
      <c r="O64">
        <v>0</v>
      </c>
      <c r="P64" s="21">
        <v>-3.3774193548387097</v>
      </c>
      <c r="S64" t="s">
        <v>46</v>
      </c>
      <c r="T64" t="s">
        <v>38</v>
      </c>
      <c r="U64" s="21">
        <f t="shared" ca="1" si="69"/>
        <v>465.23</v>
      </c>
      <c r="V64" s="21">
        <f t="shared" ca="1" si="70"/>
        <v>0</v>
      </c>
      <c r="X64" t="s">
        <v>46</v>
      </c>
      <c r="Y64" t="s">
        <v>38</v>
      </c>
      <c r="Z64" s="21">
        <f t="shared" ca="1" si="71"/>
        <v>488.32947368421173</v>
      </c>
      <c r="AA64" s="21">
        <f t="shared" ca="1" si="67"/>
        <v>-6.8421052631579826E-3</v>
      </c>
      <c r="AD64">
        <v>4</v>
      </c>
      <c r="AE64">
        <f t="shared" si="68"/>
        <v>4.0476190476190474</v>
      </c>
      <c r="AI64" t="s">
        <v>46</v>
      </c>
      <c r="AJ64" t="s">
        <v>38</v>
      </c>
      <c r="AK64" s="21">
        <f t="shared" ca="1" si="72"/>
        <v>401.37</v>
      </c>
      <c r="AL64" s="21">
        <f t="shared" ca="1" si="73"/>
        <v>0</v>
      </c>
      <c r="AN64" t="s">
        <v>46</v>
      </c>
      <c r="AO64" t="s">
        <v>38</v>
      </c>
      <c r="AP64" s="21">
        <f t="shared" ca="1" si="74"/>
        <v>434.01526315789488</v>
      </c>
      <c r="AQ64" s="21">
        <f t="shared" ca="1" si="75"/>
        <v>-0.18631578947369576</v>
      </c>
      <c r="AY64" t="s">
        <v>46</v>
      </c>
      <c r="AZ64" t="s">
        <v>38</v>
      </c>
      <c r="BA64" s="21">
        <f t="shared" ca="1" si="76"/>
        <v>226.19000000000005</v>
      </c>
      <c r="BB64" s="21">
        <f t="shared" ca="1" si="77"/>
        <v>4.42</v>
      </c>
      <c r="BD64" t="s">
        <v>46</v>
      </c>
      <c r="BE64" t="s">
        <v>38</v>
      </c>
      <c r="BF64" s="21">
        <f t="shared" ca="1" si="78"/>
        <v>258.50827067669161</v>
      </c>
      <c r="BG64" s="21">
        <f t="shared" ca="1" si="79"/>
        <v>2.4763157894738015</v>
      </c>
      <c r="BO64" t="s">
        <v>46</v>
      </c>
      <c r="BP64" t="s">
        <v>38</v>
      </c>
      <c r="BQ64" s="21">
        <f t="shared" ca="1" si="80"/>
        <v>288.59000000000003</v>
      </c>
      <c r="BR64" s="21">
        <f t="shared" ca="1" si="81"/>
        <v>1.86</v>
      </c>
      <c r="BT64" t="s">
        <v>46</v>
      </c>
      <c r="BU64" t="s">
        <v>38</v>
      </c>
      <c r="BV64" s="21">
        <f t="shared" ca="1" si="82"/>
        <v>313.04315789473731</v>
      </c>
      <c r="BW64" s="21">
        <f t="shared" ca="1" si="83"/>
        <v>1.86</v>
      </c>
      <c r="CE64" t="s">
        <v>46</v>
      </c>
      <c r="CF64" t="s">
        <v>38</v>
      </c>
      <c r="CG64" s="21">
        <f t="shared" ca="1" si="84"/>
        <v>347.3</v>
      </c>
      <c r="CH64" s="21">
        <f t="shared" ca="1" si="85"/>
        <v>0.56999999999999995</v>
      </c>
      <c r="CJ64" t="s">
        <v>46</v>
      </c>
      <c r="CK64" t="s">
        <v>38</v>
      </c>
      <c r="CL64" s="21">
        <f t="shared" ca="1" si="86"/>
        <v>372.35263157894587</v>
      </c>
      <c r="CM64" s="21">
        <f t="shared" ca="1" si="87"/>
        <v>0.56999999999999995</v>
      </c>
    </row>
    <row r="65" spans="1:91" x14ac:dyDescent="0.2">
      <c r="A65">
        <v>2004</v>
      </c>
      <c r="B65">
        <v>4</v>
      </c>
      <c r="C65">
        <v>459.99999999999994</v>
      </c>
      <c r="D65">
        <v>0</v>
      </c>
      <c r="E65">
        <v>1</v>
      </c>
      <c r="F65">
        <v>21.8</v>
      </c>
      <c r="G65">
        <v>400.00000000000006</v>
      </c>
      <c r="H65">
        <v>0</v>
      </c>
      <c r="I65">
        <v>224.8</v>
      </c>
      <c r="J65">
        <v>4.7999999999999989</v>
      </c>
      <c r="K65">
        <v>281.2</v>
      </c>
      <c r="L65">
        <v>1.1999999999999993</v>
      </c>
      <c r="M65">
        <v>340.00000000000006</v>
      </c>
      <c r="N65">
        <v>0</v>
      </c>
      <c r="O65">
        <v>0</v>
      </c>
      <c r="P65" s="21">
        <v>2.6666666666666661</v>
      </c>
      <c r="S65" t="s">
        <v>46</v>
      </c>
      <c r="T65" t="s">
        <v>24</v>
      </c>
      <c r="U65" s="21">
        <f t="shared" ca="1" si="69"/>
        <v>192.32</v>
      </c>
      <c r="V65" s="21">
        <f t="shared" ca="1" si="70"/>
        <v>9.2199999999999989</v>
      </c>
      <c r="X65" t="s">
        <v>46</v>
      </c>
      <c r="Y65" t="s">
        <v>24</v>
      </c>
      <c r="Z65" s="21">
        <f t="shared" ca="1" si="71"/>
        <v>198.54315789473685</v>
      </c>
      <c r="AA65" s="21">
        <f t="shared" ca="1" si="67"/>
        <v>9.5573684210526153</v>
      </c>
      <c r="AD65">
        <v>5</v>
      </c>
      <c r="AE65">
        <f t="shared" si="68"/>
        <v>0</v>
      </c>
      <c r="AI65" t="s">
        <v>46</v>
      </c>
      <c r="AJ65" t="s">
        <v>24</v>
      </c>
      <c r="AK65" s="21">
        <f t="shared" ca="1" si="72"/>
        <v>141.04</v>
      </c>
      <c r="AL65" s="21">
        <f t="shared" ca="1" si="73"/>
        <v>20.979999999999997</v>
      </c>
      <c r="AN65" t="s">
        <v>46</v>
      </c>
      <c r="AO65" t="s">
        <v>24</v>
      </c>
      <c r="AP65" s="21">
        <f t="shared" ca="1" si="74"/>
        <v>140.49699248120282</v>
      </c>
      <c r="AQ65" s="21">
        <f t="shared" ca="1" si="75"/>
        <v>20.665789473684299</v>
      </c>
      <c r="AY65" t="s">
        <v>46</v>
      </c>
      <c r="AZ65" t="s">
        <v>24</v>
      </c>
      <c r="BA65" s="21">
        <f t="shared" ca="1" si="76"/>
        <v>36</v>
      </c>
      <c r="BB65" s="21">
        <f t="shared" ca="1" si="77"/>
        <v>101.35000000000001</v>
      </c>
      <c r="BD65" t="s">
        <v>46</v>
      </c>
      <c r="BE65" t="s">
        <v>24</v>
      </c>
      <c r="BF65" s="21">
        <f t="shared" ca="1" si="78"/>
        <v>37.986315789473679</v>
      </c>
      <c r="BG65" s="21">
        <f t="shared" ca="1" si="79"/>
        <v>97.831052631578586</v>
      </c>
      <c r="BO65" t="s">
        <v>46</v>
      </c>
      <c r="BP65" t="s">
        <v>24</v>
      </c>
      <c r="BQ65" s="21">
        <f t="shared" ca="1" si="80"/>
        <v>65.03</v>
      </c>
      <c r="BR65" s="21">
        <f t="shared" ca="1" si="81"/>
        <v>66.699999999999989</v>
      </c>
      <c r="BT65" t="s">
        <v>46</v>
      </c>
      <c r="BU65" t="s">
        <v>24</v>
      </c>
      <c r="BV65" s="21">
        <f t="shared" ca="1" si="82"/>
        <v>70.098421052631579</v>
      </c>
      <c r="BW65" s="21">
        <f t="shared" ca="1" si="83"/>
        <v>66.699999999999989</v>
      </c>
      <c r="CE65" t="s">
        <v>46</v>
      </c>
      <c r="CF65" t="s">
        <v>24</v>
      </c>
      <c r="CG65" s="21">
        <f t="shared" ca="1" si="84"/>
        <v>100.5</v>
      </c>
      <c r="CH65" s="21">
        <f t="shared" ca="1" si="85"/>
        <v>40.17</v>
      </c>
      <c r="CJ65" t="s">
        <v>46</v>
      </c>
      <c r="CK65" t="s">
        <v>24</v>
      </c>
      <c r="CL65" s="21">
        <f t="shared" ca="1" si="86"/>
        <v>106.43526315789472</v>
      </c>
      <c r="CM65" s="21">
        <f t="shared" ca="1" si="87"/>
        <v>40.17</v>
      </c>
    </row>
    <row r="66" spans="1:91" x14ac:dyDescent="0.2">
      <c r="A66">
        <v>2004</v>
      </c>
      <c r="B66">
        <v>5</v>
      </c>
      <c r="C66">
        <v>258.30000000000007</v>
      </c>
      <c r="D66">
        <v>1</v>
      </c>
      <c r="E66">
        <v>0</v>
      </c>
      <c r="F66">
        <v>0.5</v>
      </c>
      <c r="G66">
        <v>199.60000000000002</v>
      </c>
      <c r="H66">
        <v>4.3000000000000007</v>
      </c>
      <c r="I66">
        <v>62.399999999999991</v>
      </c>
      <c r="J66">
        <v>53.099999999999987</v>
      </c>
      <c r="K66">
        <v>98.9</v>
      </c>
      <c r="L66">
        <v>27.6</v>
      </c>
      <c r="M66">
        <v>145.00000000000003</v>
      </c>
      <c r="N66">
        <v>11.700000000000001</v>
      </c>
      <c r="O66">
        <v>0</v>
      </c>
      <c r="P66" s="21">
        <v>9.6999999999999957</v>
      </c>
      <c r="S66" t="s">
        <v>46</v>
      </c>
      <c r="T66" t="s">
        <v>39</v>
      </c>
      <c r="U66" s="21">
        <f t="shared" ca="1" si="69"/>
        <v>66.160000000000011</v>
      </c>
      <c r="V66" s="21">
        <f t="shared" ca="1" si="70"/>
        <v>19.119999999999997</v>
      </c>
      <c r="X66" t="s">
        <v>46</v>
      </c>
      <c r="Y66" t="s">
        <v>39</v>
      </c>
      <c r="Z66" s="21">
        <f t="shared" ca="1" si="71"/>
        <v>64.057894736842059</v>
      </c>
      <c r="AA66" s="21">
        <f t="shared" ca="1" si="67"/>
        <v>16.773157894736869</v>
      </c>
      <c r="AD66">
        <v>6</v>
      </c>
      <c r="AE66">
        <f t="shared" si="68"/>
        <v>0</v>
      </c>
      <c r="AI66" t="s">
        <v>46</v>
      </c>
      <c r="AJ66" t="s">
        <v>39</v>
      </c>
      <c r="AK66" s="21">
        <f t="shared" ca="1" si="72"/>
        <v>35.230000000000004</v>
      </c>
      <c r="AL66" s="21">
        <f t="shared" ca="1" si="73"/>
        <v>45.92</v>
      </c>
      <c r="AN66" t="s">
        <v>46</v>
      </c>
      <c r="AO66" t="s">
        <v>39</v>
      </c>
      <c r="AP66" s="21">
        <f t="shared" ca="1" si="74"/>
        <v>30.400150375939802</v>
      </c>
      <c r="AQ66" s="21">
        <f t="shared" ca="1" si="75"/>
        <v>43.875263157894778</v>
      </c>
      <c r="AY66" t="s">
        <v>46</v>
      </c>
      <c r="AZ66" t="s">
        <v>39</v>
      </c>
      <c r="BA66" s="21">
        <f t="shared" ca="1" si="76"/>
        <v>1.0699999999999998</v>
      </c>
      <c r="BB66" s="21">
        <f t="shared" ca="1" si="77"/>
        <v>192.59</v>
      </c>
      <c r="BD66" t="s">
        <v>46</v>
      </c>
      <c r="BE66" t="s">
        <v>39</v>
      </c>
      <c r="BF66" s="21">
        <f t="shared" ca="1" si="78"/>
        <v>0.82548872180451838</v>
      </c>
      <c r="BG66" s="21">
        <f t="shared" ca="1" si="79"/>
        <v>191.55999999999995</v>
      </c>
      <c r="BO66" t="s">
        <v>46</v>
      </c>
      <c r="BP66" t="s">
        <v>39</v>
      </c>
      <c r="BQ66" s="21">
        <f t="shared" ca="1" si="80"/>
        <v>4.589999999999999</v>
      </c>
      <c r="BR66" s="21">
        <f t="shared" ca="1" si="81"/>
        <v>136.32000000000002</v>
      </c>
      <c r="BT66" t="s">
        <v>46</v>
      </c>
      <c r="BU66" t="s">
        <v>39</v>
      </c>
      <c r="BV66" s="21">
        <f t="shared" ca="1" si="82"/>
        <v>5.2184210526315837</v>
      </c>
      <c r="BW66" s="21">
        <f t="shared" ca="1" si="83"/>
        <v>136.32000000000002</v>
      </c>
      <c r="CE66" t="s">
        <v>46</v>
      </c>
      <c r="CF66" t="s">
        <v>39</v>
      </c>
      <c r="CG66" s="21">
        <f t="shared" ca="1" si="84"/>
        <v>15.389999999999997</v>
      </c>
      <c r="CH66" s="21">
        <f t="shared" ca="1" si="85"/>
        <v>87.11999999999999</v>
      </c>
      <c r="CJ66" t="s">
        <v>46</v>
      </c>
      <c r="CK66" t="s">
        <v>39</v>
      </c>
      <c r="CL66" s="21">
        <f t="shared" ca="1" si="86"/>
        <v>15.756842105263132</v>
      </c>
      <c r="CM66" s="21">
        <f t="shared" ca="1" si="87"/>
        <v>87.11999999999999</v>
      </c>
    </row>
    <row r="67" spans="1:91" x14ac:dyDescent="0.2">
      <c r="A67">
        <v>2004</v>
      </c>
      <c r="B67">
        <v>6</v>
      </c>
      <c r="C67">
        <v>105.10000000000004</v>
      </c>
      <c r="D67">
        <v>7.8000000000000007</v>
      </c>
      <c r="E67">
        <v>0</v>
      </c>
      <c r="F67">
        <v>0</v>
      </c>
      <c r="G67">
        <v>58.7</v>
      </c>
      <c r="H67">
        <v>21.4</v>
      </c>
      <c r="I67">
        <v>0.19999999999999929</v>
      </c>
      <c r="J67">
        <v>142.89999999999998</v>
      </c>
      <c r="K67">
        <v>5.6999999999999993</v>
      </c>
      <c r="L67">
        <v>88.399999999999977</v>
      </c>
      <c r="M67">
        <v>23.799999999999997</v>
      </c>
      <c r="N67">
        <v>46.5</v>
      </c>
      <c r="O67">
        <v>2.6999999999999993</v>
      </c>
      <c r="P67" s="21">
        <v>14.756666666666669</v>
      </c>
      <c r="S67" t="s">
        <v>46</v>
      </c>
      <c r="T67" t="s">
        <v>40</v>
      </c>
      <c r="U67" s="21">
        <f t="shared" ca="1" si="69"/>
        <v>18.399999999999999</v>
      </c>
      <c r="V67" s="21">
        <f t="shared" ca="1" si="70"/>
        <v>70.609999999999985</v>
      </c>
      <c r="X67" t="s">
        <v>46</v>
      </c>
      <c r="Y67" t="s">
        <v>40</v>
      </c>
      <c r="Z67" s="21">
        <f t="shared" ca="1" si="71"/>
        <v>16.108421052631684</v>
      </c>
      <c r="AA67" s="21">
        <f t="shared" ca="1" si="67"/>
        <v>69.670526315789402</v>
      </c>
      <c r="AD67">
        <v>7</v>
      </c>
      <c r="AE67">
        <f t="shared" si="68"/>
        <v>0</v>
      </c>
      <c r="AI67" t="s">
        <v>46</v>
      </c>
      <c r="AJ67" t="s">
        <v>40</v>
      </c>
      <c r="AK67" s="21">
        <f t="shared" ca="1" si="72"/>
        <v>7.830000000000001</v>
      </c>
      <c r="AL67" s="21">
        <f t="shared" ca="1" si="73"/>
        <v>120.58</v>
      </c>
      <c r="AN67" t="s">
        <v>46</v>
      </c>
      <c r="AO67" t="s">
        <v>40</v>
      </c>
      <c r="AP67" s="21">
        <f t="shared" ca="1" si="74"/>
        <v>6.7515037593984744</v>
      </c>
      <c r="AQ67" s="21">
        <f t="shared" ca="1" si="75"/>
        <v>120.6636842105263</v>
      </c>
      <c r="AY67" t="s">
        <v>46</v>
      </c>
      <c r="AZ67" t="s">
        <v>40</v>
      </c>
      <c r="BA67" s="21">
        <f t="shared" ca="1" si="76"/>
        <v>0</v>
      </c>
      <c r="BB67" s="21">
        <f t="shared" ca="1" si="77"/>
        <v>300.20999999999992</v>
      </c>
      <c r="BD67" t="s">
        <v>46</v>
      </c>
      <c r="BE67" t="s">
        <v>40</v>
      </c>
      <c r="BF67" s="21">
        <f t="shared" ca="1" si="78"/>
        <v>0</v>
      </c>
      <c r="BG67" s="21">
        <f t="shared" ca="1" si="79"/>
        <v>301.56210526315817</v>
      </c>
      <c r="BO67" t="s">
        <v>46</v>
      </c>
      <c r="BP67" t="s">
        <v>40</v>
      </c>
      <c r="BQ67" s="21">
        <f t="shared" ca="1" si="80"/>
        <v>5.9999999999999963E-2</v>
      </c>
      <c r="BR67" s="21">
        <f t="shared" ca="1" si="81"/>
        <v>238.26999999999992</v>
      </c>
      <c r="BT67" t="s">
        <v>46</v>
      </c>
      <c r="BU67" t="s">
        <v>40</v>
      </c>
      <c r="BV67" s="21">
        <f t="shared" ca="1" si="82"/>
        <v>-0.16578947368422803</v>
      </c>
      <c r="BW67" s="21">
        <f t="shared" ca="1" si="83"/>
        <v>238.26999999999992</v>
      </c>
      <c r="CE67" t="s">
        <v>46</v>
      </c>
      <c r="CF67" t="s">
        <v>40</v>
      </c>
      <c r="CG67" s="21">
        <f t="shared" ca="1" si="84"/>
        <v>1.0099999999999998</v>
      </c>
      <c r="CH67" s="21">
        <f t="shared" ca="1" si="85"/>
        <v>177.21999999999997</v>
      </c>
      <c r="CJ67" t="s">
        <v>46</v>
      </c>
      <c r="CK67" t="s">
        <v>40</v>
      </c>
      <c r="CL67" s="21">
        <f t="shared" ca="1" si="86"/>
        <v>0.34947368421052261</v>
      </c>
      <c r="CM67" s="21">
        <f t="shared" ca="1" si="87"/>
        <v>177.21999999999997</v>
      </c>
    </row>
    <row r="68" spans="1:91" x14ac:dyDescent="0.2">
      <c r="A68">
        <v>2004</v>
      </c>
      <c r="B68">
        <v>7</v>
      </c>
      <c r="C68">
        <v>30.1</v>
      </c>
      <c r="D68">
        <v>39.300000000000004</v>
      </c>
      <c r="E68">
        <v>0</v>
      </c>
      <c r="F68">
        <v>0</v>
      </c>
      <c r="G68">
        <v>9.6999999999999993</v>
      </c>
      <c r="H68">
        <v>80.900000000000034</v>
      </c>
      <c r="I68">
        <v>0</v>
      </c>
      <c r="J68">
        <v>257.19999999999993</v>
      </c>
      <c r="K68">
        <v>0</v>
      </c>
      <c r="L68">
        <v>195.20000000000002</v>
      </c>
      <c r="M68">
        <v>1</v>
      </c>
      <c r="N68">
        <v>134.20000000000002</v>
      </c>
      <c r="O68">
        <v>12.300000000000004</v>
      </c>
      <c r="P68" s="21">
        <v>18.296774193548387</v>
      </c>
      <c r="S68" t="s">
        <v>46</v>
      </c>
      <c r="T68" t="s">
        <v>41</v>
      </c>
      <c r="U68" s="21">
        <f t="shared" ca="1" si="69"/>
        <v>34.26</v>
      </c>
      <c r="V68" s="21">
        <f t="shared" ca="1" si="70"/>
        <v>42.949999999999996</v>
      </c>
      <c r="X68" t="s">
        <v>46</v>
      </c>
      <c r="Y68" t="s">
        <v>41</v>
      </c>
      <c r="Z68" s="21">
        <f t="shared" ca="1" si="71"/>
        <v>35.42842105263162</v>
      </c>
      <c r="AA68" s="21">
        <f t="shared" ca="1" si="67"/>
        <v>37.747368421052556</v>
      </c>
      <c r="AD68">
        <v>8</v>
      </c>
      <c r="AE68">
        <f t="shared" si="68"/>
        <v>0</v>
      </c>
      <c r="AI68" t="s">
        <v>46</v>
      </c>
      <c r="AJ68" t="s">
        <v>41</v>
      </c>
      <c r="AK68" s="21">
        <f t="shared" ca="1" si="72"/>
        <v>14.63</v>
      </c>
      <c r="AL68" s="21">
        <f t="shared" ca="1" si="73"/>
        <v>83.64</v>
      </c>
      <c r="AN68" t="s">
        <v>46</v>
      </c>
      <c r="AO68" t="s">
        <v>41</v>
      </c>
      <c r="AP68" s="21">
        <f t="shared" ca="1" si="74"/>
        <v>12.41330827067668</v>
      </c>
      <c r="AQ68" s="21">
        <f t="shared" ca="1" si="75"/>
        <v>77.767894736842095</v>
      </c>
      <c r="AY68" t="s">
        <v>46</v>
      </c>
      <c r="AZ68" t="s">
        <v>41</v>
      </c>
      <c r="BA68" s="21">
        <f t="shared" ca="1" si="76"/>
        <v>0.13999999999999985</v>
      </c>
      <c r="BB68" s="21">
        <f t="shared" ca="1" si="77"/>
        <v>256.83000000000004</v>
      </c>
      <c r="BD68" t="s">
        <v>46</v>
      </c>
      <c r="BE68" t="s">
        <v>41</v>
      </c>
      <c r="BF68" s="21">
        <f t="shared" ca="1" si="78"/>
        <v>0.21353383458646746</v>
      </c>
      <c r="BG68" s="21">
        <f t="shared" ca="1" si="79"/>
        <v>250.497894736842</v>
      </c>
      <c r="BO68" t="s">
        <v>46</v>
      </c>
      <c r="BP68" t="s">
        <v>41</v>
      </c>
      <c r="BQ68" s="21">
        <f t="shared" ca="1" si="80"/>
        <v>0.92999999999999994</v>
      </c>
      <c r="BR68" s="21">
        <f t="shared" ca="1" si="81"/>
        <v>195.62</v>
      </c>
      <c r="BT68" t="s">
        <v>46</v>
      </c>
      <c r="BU68" t="s">
        <v>41</v>
      </c>
      <c r="BV68" s="21">
        <f t="shared" ca="1" si="82"/>
        <v>1.0957894736842064</v>
      </c>
      <c r="BW68" s="21">
        <f t="shared" ca="1" si="83"/>
        <v>195.62</v>
      </c>
      <c r="CE68" t="s">
        <v>46</v>
      </c>
      <c r="CF68" t="s">
        <v>41</v>
      </c>
      <c r="CG68" s="21">
        <f t="shared" ca="1" si="84"/>
        <v>4.1100000000000003</v>
      </c>
      <c r="CH68" s="21">
        <f t="shared" ca="1" si="85"/>
        <v>136.79999999999998</v>
      </c>
      <c r="CJ68" t="s">
        <v>46</v>
      </c>
      <c r="CK68" t="s">
        <v>41</v>
      </c>
      <c r="CL68" s="21">
        <f t="shared" ca="1" si="86"/>
        <v>4.4447368421052644</v>
      </c>
      <c r="CM68" s="21">
        <f t="shared" ca="1" si="87"/>
        <v>136.79999999999998</v>
      </c>
    </row>
    <row r="69" spans="1:91" x14ac:dyDescent="0.2">
      <c r="A69">
        <v>2004</v>
      </c>
      <c r="B69">
        <v>8</v>
      </c>
      <c r="C69">
        <v>82.300000000000011</v>
      </c>
      <c r="D69">
        <v>14.999999999999998</v>
      </c>
      <c r="E69">
        <v>0</v>
      </c>
      <c r="F69">
        <v>0</v>
      </c>
      <c r="G69">
        <v>42.3</v>
      </c>
      <c r="H69">
        <v>37</v>
      </c>
      <c r="I69">
        <v>0</v>
      </c>
      <c r="J69">
        <v>180.7</v>
      </c>
      <c r="K69">
        <v>1.6999999999999993</v>
      </c>
      <c r="L69">
        <v>120.39999999999998</v>
      </c>
      <c r="M69">
        <v>14.499999999999998</v>
      </c>
      <c r="N69">
        <v>71.200000000000017</v>
      </c>
      <c r="O69">
        <v>5</v>
      </c>
      <c r="P69" s="21">
        <v>15.829032258064517</v>
      </c>
      <c r="S69" t="s">
        <v>46</v>
      </c>
      <c r="T69" t="s">
        <v>42</v>
      </c>
      <c r="U69" s="21">
        <f t="shared" ca="1" si="69"/>
        <v>137.17000000000002</v>
      </c>
      <c r="V69" s="21">
        <f t="shared" ca="1" si="70"/>
        <v>15.1</v>
      </c>
      <c r="X69" t="s">
        <v>46</v>
      </c>
      <c r="Y69" t="s">
        <v>42</v>
      </c>
      <c r="Z69" s="21">
        <f t="shared" ca="1" si="71"/>
        <v>126.76368421052643</v>
      </c>
      <c r="AA69" s="21">
        <f t="shared" ca="1" si="67"/>
        <v>17.013157894736878</v>
      </c>
      <c r="AD69">
        <v>9</v>
      </c>
      <c r="AE69">
        <f t="shared" si="68"/>
        <v>0</v>
      </c>
      <c r="AI69" t="s">
        <v>46</v>
      </c>
      <c r="AJ69" t="s">
        <v>42</v>
      </c>
      <c r="AK69" s="21">
        <f t="shared" ca="1" si="72"/>
        <v>93.85</v>
      </c>
      <c r="AL69" s="21">
        <f t="shared" ca="1" si="73"/>
        <v>32.629999999999995</v>
      </c>
      <c r="AN69" t="s">
        <v>46</v>
      </c>
      <c r="AO69" t="s">
        <v>42</v>
      </c>
      <c r="AP69" s="21">
        <f t="shared" ca="1" si="74"/>
        <v>87.478947368421018</v>
      </c>
      <c r="AQ69" s="21">
        <f t="shared" ca="1" si="75"/>
        <v>36.071578947368607</v>
      </c>
      <c r="AY69" t="s">
        <v>46</v>
      </c>
      <c r="AZ69" t="s">
        <v>42</v>
      </c>
      <c r="BA69" s="21">
        <f t="shared" ca="1" si="76"/>
        <v>15.219999999999999</v>
      </c>
      <c r="BB69" s="21">
        <f t="shared" ca="1" si="77"/>
        <v>132.06</v>
      </c>
      <c r="BD69" t="s">
        <v>46</v>
      </c>
      <c r="BE69" t="s">
        <v>42</v>
      </c>
      <c r="BF69" s="21">
        <f t="shared" ca="1" si="78"/>
        <v>13.055939849624053</v>
      </c>
      <c r="BG69" s="21">
        <f t="shared" ca="1" si="79"/>
        <v>140.29263157894729</v>
      </c>
      <c r="BO69" t="s">
        <v>46</v>
      </c>
      <c r="BP69" t="s">
        <v>42</v>
      </c>
      <c r="BQ69" s="21">
        <f t="shared" ca="1" si="80"/>
        <v>31.900000000000006</v>
      </c>
      <c r="BR69" s="21">
        <f t="shared" ca="1" si="81"/>
        <v>89.449999999999989</v>
      </c>
      <c r="BT69" t="s">
        <v>46</v>
      </c>
      <c r="BU69" t="s">
        <v>42</v>
      </c>
      <c r="BV69" s="21">
        <f t="shared" ca="1" si="82"/>
        <v>26.098421052631579</v>
      </c>
      <c r="BW69" s="21">
        <f t="shared" ca="1" si="83"/>
        <v>89.449999999999989</v>
      </c>
      <c r="CE69" t="s">
        <v>46</v>
      </c>
      <c r="CF69" t="s">
        <v>42</v>
      </c>
      <c r="CG69" s="21">
        <f t="shared" ca="1" si="84"/>
        <v>58.85</v>
      </c>
      <c r="CH69" s="21">
        <f t="shared" ca="1" si="85"/>
        <v>56.4</v>
      </c>
      <c r="CJ69" t="s">
        <v>46</v>
      </c>
      <c r="CK69" t="s">
        <v>42</v>
      </c>
      <c r="CL69" s="21">
        <f t="shared" ca="1" si="86"/>
        <v>51.303684210526399</v>
      </c>
      <c r="CM69" s="21">
        <f t="shared" ca="1" si="87"/>
        <v>56.4</v>
      </c>
    </row>
    <row r="70" spans="1:91" x14ac:dyDescent="0.2">
      <c r="A70">
        <v>2004</v>
      </c>
      <c r="B70">
        <v>9</v>
      </c>
      <c r="C70">
        <v>92.8</v>
      </c>
      <c r="D70">
        <v>19.5</v>
      </c>
      <c r="E70">
        <v>0</v>
      </c>
      <c r="F70">
        <v>0</v>
      </c>
      <c r="G70">
        <v>54.699999999999996</v>
      </c>
      <c r="H70">
        <v>41.4</v>
      </c>
      <c r="I70">
        <v>2.9000000000000004</v>
      </c>
      <c r="J70">
        <v>169.6</v>
      </c>
      <c r="K70">
        <v>12.900000000000002</v>
      </c>
      <c r="L70">
        <v>119.59999999999997</v>
      </c>
      <c r="M70">
        <v>28.700000000000003</v>
      </c>
      <c r="N70">
        <v>75.400000000000006</v>
      </c>
      <c r="O70">
        <v>4.7000000000000028</v>
      </c>
      <c r="P70" s="21">
        <v>15.556666666666668</v>
      </c>
      <c r="S70" t="s">
        <v>46</v>
      </c>
      <c r="T70" t="s">
        <v>43</v>
      </c>
      <c r="U70" s="21">
        <f t="shared" ca="1" si="69"/>
        <v>343.3</v>
      </c>
      <c r="V70" s="21">
        <f t="shared" ca="1" si="70"/>
        <v>0.1</v>
      </c>
      <c r="X70" t="s">
        <v>46</v>
      </c>
      <c r="Y70" t="s">
        <v>43</v>
      </c>
      <c r="Z70" s="21">
        <f t="shared" ca="1" si="71"/>
        <v>338.69631578947337</v>
      </c>
      <c r="AA70" s="21">
        <f t="shared" ca="1" si="67"/>
        <v>-0.18368421052630879</v>
      </c>
      <c r="AD70">
        <v>10</v>
      </c>
      <c r="AE70">
        <f t="shared" si="68"/>
        <v>0.38095238095238093</v>
      </c>
      <c r="AI70" t="s">
        <v>46</v>
      </c>
      <c r="AJ70" t="s">
        <v>43</v>
      </c>
      <c r="AK70" s="21">
        <f t="shared" ca="1" si="72"/>
        <v>294.48</v>
      </c>
      <c r="AL70" s="21">
        <f t="shared" ca="1" si="73"/>
        <v>1.05</v>
      </c>
      <c r="AN70" t="s">
        <v>46</v>
      </c>
      <c r="AO70" t="s">
        <v>43</v>
      </c>
      <c r="AP70" s="21">
        <f t="shared" ca="1" si="74"/>
        <v>284.01203007518779</v>
      </c>
      <c r="AQ70" s="21">
        <f t="shared" ca="1" si="75"/>
        <v>0.42631578947367643</v>
      </c>
      <c r="AY70" t="s">
        <v>46</v>
      </c>
      <c r="AZ70" t="s">
        <v>43</v>
      </c>
      <c r="BA70" s="21">
        <f t="shared" ca="1" si="76"/>
        <v>131.9</v>
      </c>
      <c r="BB70" s="21">
        <f t="shared" ca="1" si="77"/>
        <v>25.610000000000003</v>
      </c>
      <c r="BD70" t="s">
        <v>46</v>
      </c>
      <c r="BE70" t="s">
        <v>43</v>
      </c>
      <c r="BF70" s="21">
        <f t="shared" ca="1" si="78"/>
        <v>126.5324060150374</v>
      </c>
      <c r="BG70" s="21">
        <f t="shared" ca="1" si="79"/>
        <v>24.400526315789477</v>
      </c>
      <c r="BO70" t="s">
        <v>46</v>
      </c>
      <c r="BP70" t="s">
        <v>43</v>
      </c>
      <c r="BQ70" s="21">
        <f t="shared" ca="1" si="80"/>
        <v>175.56</v>
      </c>
      <c r="BR70" s="21">
        <f t="shared" ca="1" si="81"/>
        <v>12.16</v>
      </c>
      <c r="BT70" t="s">
        <v>46</v>
      </c>
      <c r="BU70" t="s">
        <v>43</v>
      </c>
      <c r="BV70" s="21">
        <f t="shared" ca="1" si="82"/>
        <v>176.48105263157879</v>
      </c>
      <c r="BW70" s="21">
        <f t="shared" ca="1" si="83"/>
        <v>12.16</v>
      </c>
      <c r="CE70" t="s">
        <v>46</v>
      </c>
      <c r="CF70" t="s">
        <v>43</v>
      </c>
      <c r="CG70" s="21">
        <f t="shared" ca="1" si="84"/>
        <v>229.97000000000003</v>
      </c>
      <c r="CH70" s="21">
        <f t="shared" ca="1" si="85"/>
        <v>4.5700000000000012</v>
      </c>
      <c r="CJ70" t="s">
        <v>46</v>
      </c>
      <c r="CK70" t="s">
        <v>43</v>
      </c>
      <c r="CL70" s="21">
        <f t="shared" ca="1" si="86"/>
        <v>231.33421052631581</v>
      </c>
      <c r="CM70" s="21">
        <f t="shared" ca="1" si="87"/>
        <v>4.5700000000000012</v>
      </c>
    </row>
    <row r="71" spans="1:91" x14ac:dyDescent="0.2">
      <c r="A71">
        <v>2004</v>
      </c>
      <c r="B71">
        <v>10</v>
      </c>
      <c r="C71">
        <v>325.00000000000006</v>
      </c>
      <c r="D71">
        <v>0</v>
      </c>
      <c r="E71">
        <v>0</v>
      </c>
      <c r="F71">
        <v>0</v>
      </c>
      <c r="G71">
        <v>263.00000000000006</v>
      </c>
      <c r="H71">
        <v>0</v>
      </c>
      <c r="I71">
        <v>97.9</v>
      </c>
      <c r="J71">
        <v>20.9</v>
      </c>
      <c r="K71">
        <v>147.09999999999997</v>
      </c>
      <c r="L71">
        <v>8.0999999999999979</v>
      </c>
      <c r="M71">
        <v>202.1</v>
      </c>
      <c r="N71">
        <v>1.0999999999999996</v>
      </c>
      <c r="O71">
        <v>0</v>
      </c>
      <c r="P71" s="21">
        <v>7.5161290322580649</v>
      </c>
      <c r="S71" t="s">
        <v>46</v>
      </c>
      <c r="T71" t="s">
        <v>44</v>
      </c>
      <c r="U71" s="21">
        <f t="shared" ca="1" si="69"/>
        <v>570.69000000000005</v>
      </c>
      <c r="V71" s="21">
        <f t="shared" ca="1" si="70"/>
        <v>0</v>
      </c>
      <c r="X71" t="s">
        <v>46</v>
      </c>
      <c r="Y71" t="s">
        <v>44</v>
      </c>
      <c r="Z71" s="21">
        <f t="shared" ca="1" si="71"/>
        <v>585.85999999999967</v>
      </c>
      <c r="AA71" s="21">
        <f t="shared" ca="1" si="67"/>
        <v>0</v>
      </c>
      <c r="AD71">
        <v>11</v>
      </c>
      <c r="AE71">
        <f t="shared" si="68"/>
        <v>8.9523809523809526</v>
      </c>
      <c r="AI71" t="s">
        <v>46</v>
      </c>
      <c r="AJ71" t="s">
        <v>44</v>
      </c>
      <c r="AK71" s="21">
        <f t="shared" ca="1" si="72"/>
        <v>498.73000000000013</v>
      </c>
      <c r="AL71" s="21">
        <f t="shared" ca="1" si="73"/>
        <v>0</v>
      </c>
      <c r="AN71" t="s">
        <v>46</v>
      </c>
      <c r="AO71" t="s">
        <v>44</v>
      </c>
      <c r="AP71" s="21">
        <f t="shared" ca="1" si="74"/>
        <v>530.58015037593941</v>
      </c>
      <c r="AQ71" s="21">
        <f t="shared" ca="1" si="75"/>
        <v>0</v>
      </c>
      <c r="AY71" t="s">
        <v>46</v>
      </c>
      <c r="AZ71" t="s">
        <v>44</v>
      </c>
      <c r="BA71" s="21">
        <f t="shared" ca="1" si="76"/>
        <v>319.14</v>
      </c>
      <c r="BB71" s="21">
        <f t="shared" ca="1" si="77"/>
        <v>0.41</v>
      </c>
      <c r="BD71" t="s">
        <v>46</v>
      </c>
      <c r="BE71" t="s">
        <v>44</v>
      </c>
      <c r="BF71" s="21">
        <f t="shared" ca="1" si="78"/>
        <v>351.41466165413567</v>
      </c>
      <c r="BG71" s="21">
        <f t="shared" ca="1" si="79"/>
        <v>0.64894736842105338</v>
      </c>
      <c r="BO71" t="s">
        <v>46</v>
      </c>
      <c r="BP71" t="s">
        <v>44</v>
      </c>
      <c r="BQ71" s="21">
        <f t="shared" ca="1" si="80"/>
        <v>401.46</v>
      </c>
      <c r="BR71" s="21">
        <f t="shared" ca="1" si="81"/>
        <v>5.9999999999999963E-2</v>
      </c>
      <c r="BT71" t="s">
        <v>46</v>
      </c>
      <c r="BU71" t="s">
        <v>44</v>
      </c>
      <c r="BV71" s="21">
        <f t="shared" ca="1" si="82"/>
        <v>427.3963157894741</v>
      </c>
      <c r="BW71" s="21">
        <f t="shared" ca="1" si="83"/>
        <v>5.9999999999999963E-2</v>
      </c>
      <c r="CE71" t="s">
        <v>46</v>
      </c>
      <c r="CF71" t="s">
        <v>44</v>
      </c>
      <c r="CG71" s="21">
        <f t="shared" ca="1" si="84"/>
        <v>461.4</v>
      </c>
      <c r="CH71" s="21">
        <f t="shared" ca="1" si="85"/>
        <v>0</v>
      </c>
      <c r="CJ71" t="s">
        <v>46</v>
      </c>
      <c r="CK71" t="s">
        <v>44</v>
      </c>
      <c r="CL71" s="21">
        <f t="shared" ca="1" si="86"/>
        <v>487.28000000000065</v>
      </c>
      <c r="CM71" s="21">
        <f t="shared" ca="1" si="87"/>
        <v>0</v>
      </c>
    </row>
    <row r="72" spans="1:91" x14ac:dyDescent="0.2">
      <c r="A72">
        <v>2004</v>
      </c>
      <c r="B72">
        <v>11</v>
      </c>
      <c r="C72">
        <v>529.99999999999989</v>
      </c>
      <c r="D72">
        <v>0</v>
      </c>
      <c r="E72">
        <v>5</v>
      </c>
      <c r="F72">
        <v>45.199999999999996</v>
      </c>
      <c r="G72">
        <v>469.99999999999994</v>
      </c>
      <c r="H72">
        <v>0</v>
      </c>
      <c r="I72">
        <v>289.99999999999994</v>
      </c>
      <c r="J72">
        <v>0</v>
      </c>
      <c r="K72">
        <v>349.99999999999994</v>
      </c>
      <c r="L72">
        <v>0</v>
      </c>
      <c r="M72">
        <v>409.99999999999994</v>
      </c>
      <c r="N72">
        <v>0</v>
      </c>
      <c r="O72">
        <v>0</v>
      </c>
      <c r="P72" s="21">
        <v>0.33333333333333359</v>
      </c>
      <c r="S72" t="s">
        <v>46</v>
      </c>
      <c r="T72" t="s">
        <v>45</v>
      </c>
      <c r="U72" s="21">
        <f t="shared" ca="1" si="69"/>
        <v>801.45</v>
      </c>
      <c r="V72" s="21">
        <f t="shared" ca="1" si="70"/>
        <v>0</v>
      </c>
      <c r="X72" t="s">
        <v>46</v>
      </c>
      <c r="Y72" t="s">
        <v>45</v>
      </c>
      <c r="Z72" s="21">
        <f t="shared" ca="1" si="71"/>
        <v>799.33263157894748</v>
      </c>
      <c r="AA72" s="21">
        <f t="shared" ca="1" si="67"/>
        <v>0</v>
      </c>
      <c r="AD72">
        <v>12</v>
      </c>
      <c r="AE72">
        <f t="shared" si="68"/>
        <v>24</v>
      </c>
      <c r="AI72" t="s">
        <v>46</v>
      </c>
      <c r="AJ72" t="s">
        <v>45</v>
      </c>
      <c r="AK72" s="21">
        <f t="shared" ca="1" si="72"/>
        <v>748.53000000000009</v>
      </c>
      <c r="AL72" s="21">
        <f t="shared" ca="1" si="73"/>
        <v>0</v>
      </c>
      <c r="AN72" t="s">
        <v>46</v>
      </c>
      <c r="AO72" t="s">
        <v>45</v>
      </c>
      <c r="AP72" s="21">
        <f t="shared" ca="1" si="74"/>
        <v>758.8204511278193</v>
      </c>
      <c r="AQ72" s="21">
        <f t="shared" ca="1" si="75"/>
        <v>0</v>
      </c>
      <c r="AY72" t="s">
        <v>46</v>
      </c>
      <c r="AZ72" t="s">
        <v>45</v>
      </c>
      <c r="BA72" s="21">
        <f t="shared" ca="1" si="76"/>
        <v>562.53000000000009</v>
      </c>
      <c r="BB72" s="21">
        <f t="shared" ca="1" si="77"/>
        <v>0</v>
      </c>
      <c r="BD72" t="s">
        <v>46</v>
      </c>
      <c r="BE72" t="s">
        <v>45</v>
      </c>
      <c r="BF72" s="21">
        <f t="shared" ca="1" si="78"/>
        <v>572.82045112781975</v>
      </c>
      <c r="BG72" s="21">
        <f t="shared" ca="1" si="79"/>
        <v>0</v>
      </c>
      <c r="BO72" t="s">
        <v>46</v>
      </c>
      <c r="BP72" t="s">
        <v>45</v>
      </c>
      <c r="BQ72" s="21">
        <f t="shared" ca="1" si="80"/>
        <v>622.65</v>
      </c>
      <c r="BR72" s="21">
        <f t="shared" ca="1" si="81"/>
        <v>0</v>
      </c>
      <c r="BT72" t="s">
        <v>46</v>
      </c>
      <c r="BU72" t="s">
        <v>45</v>
      </c>
      <c r="BV72" s="21">
        <f t="shared" ca="1" si="82"/>
        <v>627.73263157894758</v>
      </c>
      <c r="BW72" s="21">
        <f t="shared" ca="1" si="83"/>
        <v>0</v>
      </c>
      <c r="CE72" t="s">
        <v>46</v>
      </c>
      <c r="CF72" t="s">
        <v>45</v>
      </c>
      <c r="CG72" s="21">
        <f t="shared" ca="1" si="84"/>
        <v>684.65</v>
      </c>
      <c r="CH72" s="21">
        <f t="shared" ca="1" si="85"/>
        <v>0</v>
      </c>
      <c r="CJ72" t="s">
        <v>46</v>
      </c>
      <c r="CK72" t="s">
        <v>45</v>
      </c>
      <c r="CL72" s="21">
        <f t="shared" ca="1" si="86"/>
        <v>689.73263157894746</v>
      </c>
      <c r="CM72" s="21">
        <f t="shared" ca="1" si="87"/>
        <v>0</v>
      </c>
    </row>
    <row r="73" spans="1:91" x14ac:dyDescent="0.2">
      <c r="A73">
        <v>2004</v>
      </c>
      <c r="B73">
        <v>12</v>
      </c>
      <c r="C73">
        <v>895.49999999999989</v>
      </c>
      <c r="D73">
        <v>0</v>
      </c>
      <c r="E73">
        <v>28</v>
      </c>
      <c r="F73">
        <v>339.2</v>
      </c>
      <c r="G73">
        <v>833.49999999999989</v>
      </c>
      <c r="H73">
        <v>0</v>
      </c>
      <c r="I73">
        <v>647.5</v>
      </c>
      <c r="J73">
        <v>0</v>
      </c>
      <c r="K73">
        <v>709.5</v>
      </c>
      <c r="L73">
        <v>0</v>
      </c>
      <c r="M73">
        <v>771.5</v>
      </c>
      <c r="N73">
        <v>0</v>
      </c>
      <c r="O73">
        <v>0</v>
      </c>
      <c r="P73" s="21">
        <v>-10.887096774193548</v>
      </c>
    </row>
    <row r="74" spans="1:91" x14ac:dyDescent="0.2">
      <c r="A74">
        <v>2005</v>
      </c>
      <c r="B74">
        <v>1</v>
      </c>
      <c r="C74">
        <v>1011.1000000000001</v>
      </c>
      <c r="D74">
        <v>0</v>
      </c>
      <c r="E74">
        <v>29</v>
      </c>
      <c r="F74">
        <v>453.10000000000008</v>
      </c>
      <c r="G74">
        <v>949.10000000000014</v>
      </c>
      <c r="H74">
        <v>0</v>
      </c>
      <c r="I74">
        <v>763.10000000000014</v>
      </c>
      <c r="J74">
        <v>0</v>
      </c>
      <c r="K74">
        <v>825.10000000000014</v>
      </c>
      <c r="L74">
        <v>0</v>
      </c>
      <c r="M74">
        <v>887.10000000000014</v>
      </c>
      <c r="N74">
        <v>0</v>
      </c>
      <c r="O74">
        <v>0</v>
      </c>
      <c r="P74" s="21">
        <v>-14.616129032258067</v>
      </c>
      <c r="U74" s="21"/>
      <c r="V74" s="21"/>
      <c r="Z74" s="21"/>
      <c r="AA74" s="21"/>
    </row>
    <row r="75" spans="1:91" x14ac:dyDescent="0.2">
      <c r="A75">
        <v>2005</v>
      </c>
      <c r="B75">
        <v>2</v>
      </c>
      <c r="C75">
        <v>747.00000000000011</v>
      </c>
      <c r="D75">
        <v>0</v>
      </c>
      <c r="E75">
        <v>25</v>
      </c>
      <c r="F75">
        <v>244.49999999999997</v>
      </c>
      <c r="G75">
        <v>691</v>
      </c>
      <c r="H75">
        <v>0</v>
      </c>
      <c r="I75">
        <v>523</v>
      </c>
      <c r="J75">
        <v>0</v>
      </c>
      <c r="K75">
        <v>579</v>
      </c>
      <c r="L75">
        <v>0</v>
      </c>
      <c r="M75">
        <v>635</v>
      </c>
      <c r="N75">
        <v>0</v>
      </c>
      <c r="O75">
        <v>0</v>
      </c>
      <c r="P75" s="21">
        <v>-8.6785714285714288</v>
      </c>
      <c r="W75" t="s">
        <v>175</v>
      </c>
    </row>
    <row r="76" spans="1:91" x14ac:dyDescent="0.2">
      <c r="A76">
        <v>2005</v>
      </c>
      <c r="B76">
        <v>3</v>
      </c>
      <c r="C76">
        <v>733.60000000000014</v>
      </c>
      <c r="D76">
        <v>0</v>
      </c>
      <c r="E76">
        <v>27</v>
      </c>
      <c r="F76">
        <v>195.49999999999997</v>
      </c>
      <c r="G76">
        <v>671.6</v>
      </c>
      <c r="H76">
        <v>0</v>
      </c>
      <c r="I76">
        <v>485.6</v>
      </c>
      <c r="J76">
        <v>0</v>
      </c>
      <c r="K76">
        <v>547.6</v>
      </c>
      <c r="L76">
        <v>0</v>
      </c>
      <c r="M76">
        <v>609.6</v>
      </c>
      <c r="N76">
        <v>0</v>
      </c>
      <c r="O76">
        <v>0</v>
      </c>
      <c r="P76" s="21">
        <v>-5.6645161290322568</v>
      </c>
      <c r="S76" t="s">
        <v>18</v>
      </c>
      <c r="T76" t="s">
        <v>20</v>
      </c>
      <c r="U76" t="s">
        <v>21</v>
      </c>
      <c r="V76" t="s">
        <v>22</v>
      </c>
      <c r="W76" t="s">
        <v>23</v>
      </c>
      <c r="X76" t="s">
        <v>24</v>
      </c>
      <c r="Y76" t="s">
        <v>25</v>
      </c>
      <c r="Z76" t="s">
        <v>26</v>
      </c>
      <c r="AA76" t="s">
        <v>27</v>
      </c>
      <c r="AB76" t="s">
        <v>28</v>
      </c>
      <c r="AC76" t="s">
        <v>29</v>
      </c>
      <c r="AD76" t="s">
        <v>30</v>
      </c>
      <c r="AE76" t="s">
        <v>31</v>
      </c>
    </row>
    <row r="77" spans="1:91" x14ac:dyDescent="0.2">
      <c r="A77">
        <v>2005</v>
      </c>
      <c r="B77">
        <v>4</v>
      </c>
      <c r="C77">
        <v>371.50000000000011</v>
      </c>
      <c r="D77">
        <v>0</v>
      </c>
      <c r="E77">
        <v>0</v>
      </c>
      <c r="F77">
        <v>0</v>
      </c>
      <c r="G77">
        <v>311.60000000000014</v>
      </c>
      <c r="H77">
        <v>0.10000000000000142</v>
      </c>
      <c r="I77">
        <v>142.49999999999997</v>
      </c>
      <c r="J77">
        <v>11</v>
      </c>
      <c r="K77">
        <v>196.5</v>
      </c>
      <c r="L77">
        <v>5</v>
      </c>
      <c r="M77">
        <v>253.60000000000002</v>
      </c>
      <c r="N77">
        <v>2.1000000000000014</v>
      </c>
      <c r="O77">
        <v>0</v>
      </c>
      <c r="P77" s="21">
        <v>5.616666666666668</v>
      </c>
      <c r="S77">
        <v>1999</v>
      </c>
      <c r="T77">
        <f ca="1">OFFSET($E$2,(ROW()-77)*12+COLUMN()-20,0)</f>
        <v>23</v>
      </c>
      <c r="U77">
        <f t="shared" ref="U77:AE92" ca="1" si="88">OFFSET($E$2,(ROW()-77)*12+COLUMN()-20,0)</f>
        <v>23</v>
      </c>
      <c r="V77">
        <f t="shared" ca="1" si="88"/>
        <v>19</v>
      </c>
      <c r="W77">
        <f t="shared" ca="1" si="88"/>
        <v>0</v>
      </c>
      <c r="X77">
        <f t="shared" ca="1" si="88"/>
        <v>0</v>
      </c>
      <c r="Y77">
        <f t="shared" ca="1" si="88"/>
        <v>0</v>
      </c>
      <c r="Z77">
        <f t="shared" ca="1" si="88"/>
        <v>0</v>
      </c>
      <c r="AA77">
        <f t="shared" ca="1" si="88"/>
        <v>0</v>
      </c>
      <c r="AB77">
        <f t="shared" ca="1" si="88"/>
        <v>0</v>
      </c>
      <c r="AC77">
        <f t="shared" ca="1" si="88"/>
        <v>0</v>
      </c>
      <c r="AD77">
        <f t="shared" ca="1" si="88"/>
        <v>3</v>
      </c>
      <c r="AE77">
        <f t="shared" ca="1" si="88"/>
        <v>21</v>
      </c>
      <c r="AG77">
        <f t="shared" ref="AG77:AG98" ca="1" si="89">SUM(T77:AE77)</f>
        <v>89</v>
      </c>
    </row>
    <row r="78" spans="1:91" x14ac:dyDescent="0.2">
      <c r="A78">
        <v>2005</v>
      </c>
      <c r="B78">
        <v>5</v>
      </c>
      <c r="C78">
        <v>215.40000000000006</v>
      </c>
      <c r="D78">
        <v>0</v>
      </c>
      <c r="E78">
        <v>0</v>
      </c>
      <c r="F78">
        <v>0</v>
      </c>
      <c r="G78">
        <v>160.80000000000001</v>
      </c>
      <c r="H78">
        <v>7.3999999999999986</v>
      </c>
      <c r="I78">
        <v>57.599999999999987</v>
      </c>
      <c r="J78">
        <v>90.200000000000017</v>
      </c>
      <c r="K78">
        <v>85.499999999999986</v>
      </c>
      <c r="L78">
        <v>56.100000000000009</v>
      </c>
      <c r="M78">
        <v>118.39999999999999</v>
      </c>
      <c r="N78">
        <v>27</v>
      </c>
      <c r="O78">
        <v>0</v>
      </c>
      <c r="P78" s="21">
        <v>11.051612903225804</v>
      </c>
      <c r="S78">
        <v>2000</v>
      </c>
      <c r="T78">
        <f t="shared" ref="T78:AE96" ca="1" si="90">OFFSET($E$2,(ROW()-77)*12+COLUMN()-20,0)</f>
        <v>28</v>
      </c>
      <c r="U78">
        <f t="shared" ca="1" si="88"/>
        <v>22</v>
      </c>
      <c r="V78">
        <f t="shared" ca="1" si="88"/>
        <v>12</v>
      </c>
      <c r="W78">
        <f t="shared" ca="1" si="88"/>
        <v>7</v>
      </c>
      <c r="X78">
        <f t="shared" ca="1" si="88"/>
        <v>0</v>
      </c>
      <c r="Y78">
        <f t="shared" ca="1" si="88"/>
        <v>0</v>
      </c>
      <c r="Z78">
        <f t="shared" ca="1" si="88"/>
        <v>0</v>
      </c>
      <c r="AA78">
        <f t="shared" ca="1" si="88"/>
        <v>0</v>
      </c>
      <c r="AB78">
        <f t="shared" ca="1" si="88"/>
        <v>0</v>
      </c>
      <c r="AC78">
        <f t="shared" ca="1" si="88"/>
        <v>0</v>
      </c>
      <c r="AD78">
        <f t="shared" ca="1" si="88"/>
        <v>9</v>
      </c>
      <c r="AE78">
        <f t="shared" ca="1" si="88"/>
        <v>31</v>
      </c>
      <c r="AG78">
        <f t="shared" ca="1" si="89"/>
        <v>109</v>
      </c>
    </row>
    <row r="79" spans="1:91" x14ac:dyDescent="0.2">
      <c r="A79">
        <v>2005</v>
      </c>
      <c r="B79">
        <v>6</v>
      </c>
      <c r="C79">
        <v>26.299999999999997</v>
      </c>
      <c r="D79">
        <v>74.700000000000017</v>
      </c>
      <c r="E79">
        <v>0</v>
      </c>
      <c r="F79">
        <v>0</v>
      </c>
      <c r="G79">
        <v>10.700000000000001</v>
      </c>
      <c r="H79">
        <v>119.1</v>
      </c>
      <c r="I79">
        <v>0</v>
      </c>
      <c r="J79">
        <v>288.39999999999998</v>
      </c>
      <c r="K79">
        <v>0</v>
      </c>
      <c r="L79">
        <v>228.39999999999995</v>
      </c>
      <c r="M79">
        <v>1.9000000000000004</v>
      </c>
      <c r="N79">
        <v>170.29999999999995</v>
      </c>
      <c r="O79">
        <v>39.300000000000004</v>
      </c>
      <c r="P79" s="21">
        <v>19.61333333333334</v>
      </c>
      <c r="S79">
        <v>2001</v>
      </c>
      <c r="T79">
        <f t="shared" ca="1" si="90"/>
        <v>31</v>
      </c>
      <c r="U79">
        <f t="shared" ca="1" si="88"/>
        <v>28</v>
      </c>
      <c r="V79">
        <f t="shared" ca="1" si="88"/>
        <v>22</v>
      </c>
      <c r="W79">
        <f t="shared" ca="1" si="88"/>
        <v>0</v>
      </c>
      <c r="X79">
        <f t="shared" ca="1" si="88"/>
        <v>0</v>
      </c>
      <c r="Y79">
        <f t="shared" ca="1" si="88"/>
        <v>0</v>
      </c>
      <c r="Z79">
        <f t="shared" ca="1" si="88"/>
        <v>0</v>
      </c>
      <c r="AA79">
        <f t="shared" ca="1" si="88"/>
        <v>0</v>
      </c>
      <c r="AB79">
        <f t="shared" ca="1" si="88"/>
        <v>0</v>
      </c>
      <c r="AC79">
        <f t="shared" ca="1" si="88"/>
        <v>0</v>
      </c>
      <c r="AD79">
        <f t="shared" ca="1" si="88"/>
        <v>3</v>
      </c>
      <c r="AE79">
        <f t="shared" ca="1" si="88"/>
        <v>14</v>
      </c>
      <c r="AG79">
        <f t="shared" ca="1" si="89"/>
        <v>98</v>
      </c>
    </row>
    <row r="80" spans="1:91" x14ac:dyDescent="0.2">
      <c r="A80">
        <v>2005</v>
      </c>
      <c r="B80">
        <v>7</v>
      </c>
      <c r="C80">
        <v>14.399999999999999</v>
      </c>
      <c r="D80">
        <v>94.3</v>
      </c>
      <c r="E80">
        <v>0</v>
      </c>
      <c r="F80">
        <v>0</v>
      </c>
      <c r="G80">
        <v>1.5</v>
      </c>
      <c r="H80">
        <v>143.40000000000003</v>
      </c>
      <c r="I80">
        <v>0</v>
      </c>
      <c r="J80">
        <v>327.90000000000003</v>
      </c>
      <c r="K80">
        <v>0</v>
      </c>
      <c r="L80">
        <v>265.90000000000009</v>
      </c>
      <c r="M80">
        <v>0</v>
      </c>
      <c r="N80">
        <v>203.90000000000006</v>
      </c>
      <c r="O80">
        <v>60.000000000000014</v>
      </c>
      <c r="P80" s="21">
        <v>20.57741935483871</v>
      </c>
      <c r="S80">
        <v>2002</v>
      </c>
      <c r="T80">
        <f t="shared" ca="1" si="90"/>
        <v>28</v>
      </c>
      <c r="U80">
        <f t="shared" ca="1" si="88"/>
        <v>28</v>
      </c>
      <c r="V80">
        <f t="shared" ca="1" si="88"/>
        <v>25</v>
      </c>
      <c r="W80">
        <f t="shared" ca="1" si="88"/>
        <v>5</v>
      </c>
      <c r="X80">
        <f t="shared" ca="1" si="88"/>
        <v>0</v>
      </c>
      <c r="Y80">
        <f t="shared" ca="1" si="88"/>
        <v>0</v>
      </c>
      <c r="Z80">
        <f t="shared" ca="1" si="88"/>
        <v>0</v>
      </c>
      <c r="AA80">
        <f t="shared" ca="1" si="88"/>
        <v>0</v>
      </c>
      <c r="AB80">
        <f t="shared" ca="1" si="88"/>
        <v>0</v>
      </c>
      <c r="AC80">
        <f t="shared" ca="1" si="88"/>
        <v>4</v>
      </c>
      <c r="AD80">
        <f t="shared" ca="1" si="88"/>
        <v>18</v>
      </c>
      <c r="AE80">
        <f t="shared" ca="1" si="88"/>
        <v>23</v>
      </c>
      <c r="AG80">
        <f t="shared" ca="1" si="89"/>
        <v>131</v>
      </c>
    </row>
    <row r="81" spans="1:33" x14ac:dyDescent="0.2">
      <c r="A81">
        <v>2005</v>
      </c>
      <c r="B81">
        <v>8</v>
      </c>
      <c r="C81">
        <v>18.5</v>
      </c>
      <c r="D81">
        <v>58.900000000000006</v>
      </c>
      <c r="E81">
        <v>0</v>
      </c>
      <c r="F81">
        <v>0</v>
      </c>
      <c r="G81">
        <v>4.5000000000000018</v>
      </c>
      <c r="H81">
        <v>106.90000000000003</v>
      </c>
      <c r="I81">
        <v>0</v>
      </c>
      <c r="J81">
        <v>288.39999999999998</v>
      </c>
      <c r="K81">
        <v>0</v>
      </c>
      <c r="L81">
        <v>226.39999999999995</v>
      </c>
      <c r="M81">
        <v>0.30000000000000071</v>
      </c>
      <c r="N81">
        <v>164.69999999999996</v>
      </c>
      <c r="O81">
        <v>27.9</v>
      </c>
      <c r="P81" s="21">
        <v>19.303225806451611</v>
      </c>
      <c r="S81">
        <v>2003</v>
      </c>
      <c r="T81">
        <f t="shared" ca="1" si="90"/>
        <v>31</v>
      </c>
      <c r="U81">
        <f t="shared" ca="1" si="88"/>
        <v>28</v>
      </c>
      <c r="V81">
        <f t="shared" ca="1" si="88"/>
        <v>16</v>
      </c>
      <c r="W81">
        <f t="shared" ca="1" si="88"/>
        <v>9</v>
      </c>
      <c r="X81">
        <f t="shared" ca="1" si="88"/>
        <v>0</v>
      </c>
      <c r="Y81">
        <f t="shared" ca="1" si="88"/>
        <v>0</v>
      </c>
      <c r="Z81">
        <f t="shared" ca="1" si="88"/>
        <v>0</v>
      </c>
      <c r="AA81">
        <f t="shared" ca="1" si="88"/>
        <v>0</v>
      </c>
      <c r="AB81">
        <f t="shared" ca="1" si="88"/>
        <v>0</v>
      </c>
      <c r="AC81">
        <f t="shared" ca="1" si="88"/>
        <v>0</v>
      </c>
      <c r="AD81">
        <f t="shared" ca="1" si="88"/>
        <v>4</v>
      </c>
      <c r="AE81">
        <f t="shared" ca="1" si="88"/>
        <v>25</v>
      </c>
      <c r="AG81">
        <f t="shared" ca="1" si="89"/>
        <v>113</v>
      </c>
    </row>
    <row r="82" spans="1:33" x14ac:dyDescent="0.2">
      <c r="A82">
        <v>2005</v>
      </c>
      <c r="B82">
        <v>9</v>
      </c>
      <c r="C82">
        <v>85.199999999999989</v>
      </c>
      <c r="D82">
        <v>18.100000000000001</v>
      </c>
      <c r="E82">
        <v>0</v>
      </c>
      <c r="F82">
        <v>0</v>
      </c>
      <c r="G82">
        <v>48.3</v>
      </c>
      <c r="H82">
        <v>41.20000000000001</v>
      </c>
      <c r="I82">
        <v>5.9</v>
      </c>
      <c r="J82">
        <v>178.8</v>
      </c>
      <c r="K82">
        <v>14.100000000000001</v>
      </c>
      <c r="L82">
        <v>127.00000000000001</v>
      </c>
      <c r="M82">
        <v>26.2</v>
      </c>
      <c r="N82">
        <v>79.100000000000023</v>
      </c>
      <c r="O82">
        <v>8.8000000000000007</v>
      </c>
      <c r="P82" s="21">
        <v>15.763333333333334</v>
      </c>
      <c r="S82">
        <v>2004</v>
      </c>
      <c r="T82">
        <f t="shared" ca="1" si="90"/>
        <v>31</v>
      </c>
      <c r="U82">
        <f t="shared" ca="1" si="88"/>
        <v>28</v>
      </c>
      <c r="V82">
        <f t="shared" ca="1" si="88"/>
        <v>20</v>
      </c>
      <c r="W82">
        <f t="shared" ca="1" si="88"/>
        <v>1</v>
      </c>
      <c r="X82">
        <f t="shared" ca="1" si="88"/>
        <v>0</v>
      </c>
      <c r="Y82">
        <f t="shared" ca="1" si="88"/>
        <v>0</v>
      </c>
      <c r="Z82">
        <f t="shared" ca="1" si="88"/>
        <v>0</v>
      </c>
      <c r="AA82">
        <f t="shared" ca="1" si="88"/>
        <v>0</v>
      </c>
      <c r="AB82">
        <f t="shared" ca="1" si="88"/>
        <v>0</v>
      </c>
      <c r="AC82">
        <f t="shared" ca="1" si="88"/>
        <v>0</v>
      </c>
      <c r="AD82">
        <f t="shared" ca="1" si="88"/>
        <v>5</v>
      </c>
      <c r="AE82">
        <f t="shared" ca="1" si="88"/>
        <v>28</v>
      </c>
      <c r="AG82">
        <f t="shared" ca="1" si="89"/>
        <v>113</v>
      </c>
    </row>
    <row r="83" spans="1:33" x14ac:dyDescent="0.2">
      <c r="A83">
        <v>2005</v>
      </c>
      <c r="B83">
        <v>10</v>
      </c>
      <c r="C83">
        <v>300</v>
      </c>
      <c r="D83">
        <v>7</v>
      </c>
      <c r="E83">
        <v>0</v>
      </c>
      <c r="F83">
        <v>0</v>
      </c>
      <c r="G83">
        <v>244.39999999999992</v>
      </c>
      <c r="H83">
        <v>13.400000000000002</v>
      </c>
      <c r="I83">
        <v>98.2</v>
      </c>
      <c r="J83">
        <v>53.2</v>
      </c>
      <c r="K83">
        <v>143.6</v>
      </c>
      <c r="L83">
        <v>36.6</v>
      </c>
      <c r="M83">
        <v>193.19999999999996</v>
      </c>
      <c r="N83">
        <v>24.200000000000003</v>
      </c>
      <c r="O83">
        <v>3</v>
      </c>
      <c r="P83" s="21">
        <v>8.5483870967741957</v>
      </c>
      <c r="S83">
        <v>2005</v>
      </c>
      <c r="T83">
        <f t="shared" ca="1" si="90"/>
        <v>29</v>
      </c>
      <c r="U83">
        <f t="shared" ca="1" si="88"/>
        <v>25</v>
      </c>
      <c r="V83">
        <f t="shared" ca="1" si="88"/>
        <v>27</v>
      </c>
      <c r="W83">
        <f t="shared" ca="1" si="88"/>
        <v>0</v>
      </c>
      <c r="X83">
        <f t="shared" ca="1" si="88"/>
        <v>0</v>
      </c>
      <c r="Y83">
        <f t="shared" ca="1" si="88"/>
        <v>0</v>
      </c>
      <c r="Z83">
        <f t="shared" ca="1" si="88"/>
        <v>0</v>
      </c>
      <c r="AA83">
        <f t="shared" ca="1" si="88"/>
        <v>0</v>
      </c>
      <c r="AB83">
        <f t="shared" ca="1" si="88"/>
        <v>0</v>
      </c>
      <c r="AC83">
        <f t="shared" ca="1" si="88"/>
        <v>0</v>
      </c>
      <c r="AD83">
        <f t="shared" ca="1" si="88"/>
        <v>5</v>
      </c>
      <c r="AE83">
        <f t="shared" ca="1" si="88"/>
        <v>30</v>
      </c>
      <c r="AG83">
        <f t="shared" ca="1" si="89"/>
        <v>116</v>
      </c>
    </row>
    <row r="84" spans="1:33" x14ac:dyDescent="0.2">
      <c r="A84">
        <v>2005</v>
      </c>
      <c r="B84">
        <v>11</v>
      </c>
      <c r="C84">
        <v>563.79999999999995</v>
      </c>
      <c r="D84">
        <v>0</v>
      </c>
      <c r="E84">
        <v>5</v>
      </c>
      <c r="F84">
        <v>81.5</v>
      </c>
      <c r="G84">
        <v>503.79999999999995</v>
      </c>
      <c r="H84">
        <v>0</v>
      </c>
      <c r="I84">
        <v>323.8</v>
      </c>
      <c r="J84">
        <v>0</v>
      </c>
      <c r="K84">
        <v>383.79999999999995</v>
      </c>
      <c r="L84">
        <v>0</v>
      </c>
      <c r="M84">
        <v>443.79999999999995</v>
      </c>
      <c r="N84">
        <v>0</v>
      </c>
      <c r="O84">
        <v>0</v>
      </c>
      <c r="P84" s="21">
        <v>-0.79333333333333333</v>
      </c>
      <c r="S84">
        <v>2006</v>
      </c>
      <c r="T84">
        <f t="shared" ca="1" si="90"/>
        <v>28</v>
      </c>
      <c r="U84">
        <f t="shared" ca="1" si="88"/>
        <v>28</v>
      </c>
      <c r="V84">
        <f t="shared" ca="1" si="88"/>
        <v>15</v>
      </c>
      <c r="W84">
        <f t="shared" ca="1" si="88"/>
        <v>1</v>
      </c>
      <c r="X84">
        <f t="shared" ca="1" si="88"/>
        <v>0</v>
      </c>
      <c r="Y84">
        <f t="shared" ca="1" si="88"/>
        <v>0</v>
      </c>
      <c r="Z84">
        <f t="shared" ca="1" si="88"/>
        <v>0</v>
      </c>
      <c r="AA84">
        <f t="shared" ca="1" si="88"/>
        <v>0</v>
      </c>
      <c r="AB84">
        <f t="shared" ca="1" si="88"/>
        <v>0</v>
      </c>
      <c r="AC84">
        <f t="shared" ca="1" si="88"/>
        <v>0</v>
      </c>
      <c r="AD84">
        <f t="shared" ca="1" si="88"/>
        <v>4</v>
      </c>
      <c r="AE84">
        <f t="shared" ca="1" si="88"/>
        <v>14</v>
      </c>
      <c r="AG84">
        <f t="shared" ca="1" si="89"/>
        <v>90</v>
      </c>
    </row>
    <row r="85" spans="1:33" x14ac:dyDescent="0.2">
      <c r="A85">
        <v>2005</v>
      </c>
      <c r="B85">
        <v>12</v>
      </c>
      <c r="C85">
        <v>838.89999999999964</v>
      </c>
      <c r="D85">
        <v>0</v>
      </c>
      <c r="E85">
        <v>30</v>
      </c>
      <c r="F85">
        <v>280.90000000000003</v>
      </c>
      <c r="G85">
        <v>776.89999999999975</v>
      </c>
      <c r="H85">
        <v>0</v>
      </c>
      <c r="I85">
        <v>590.89999999999986</v>
      </c>
      <c r="J85">
        <v>0</v>
      </c>
      <c r="K85">
        <v>652.9</v>
      </c>
      <c r="L85">
        <v>0</v>
      </c>
      <c r="M85">
        <v>714.89999999999986</v>
      </c>
      <c r="N85">
        <v>0</v>
      </c>
      <c r="O85">
        <v>0</v>
      </c>
      <c r="P85" s="21">
        <v>-9.0612903225806463</v>
      </c>
      <c r="S85">
        <v>2007</v>
      </c>
      <c r="T85">
        <f t="shared" ca="1" si="90"/>
        <v>23</v>
      </c>
      <c r="U85">
        <f t="shared" ca="1" si="88"/>
        <v>28</v>
      </c>
      <c r="V85">
        <f t="shared" ca="1" si="88"/>
        <v>17</v>
      </c>
      <c r="W85">
        <f t="shared" ca="1" si="88"/>
        <v>7</v>
      </c>
      <c r="X85">
        <f t="shared" ca="1" si="88"/>
        <v>0</v>
      </c>
      <c r="Y85">
        <f t="shared" ca="1" si="88"/>
        <v>0</v>
      </c>
      <c r="Z85">
        <f t="shared" ca="1" si="88"/>
        <v>0</v>
      </c>
      <c r="AA85">
        <f t="shared" ca="1" si="88"/>
        <v>0</v>
      </c>
      <c r="AB85">
        <f t="shared" ca="1" si="88"/>
        <v>0</v>
      </c>
      <c r="AC85">
        <f t="shared" ca="1" si="88"/>
        <v>0</v>
      </c>
      <c r="AD85">
        <f t="shared" ca="1" si="88"/>
        <v>8</v>
      </c>
      <c r="AE85">
        <f t="shared" ca="1" si="88"/>
        <v>31</v>
      </c>
      <c r="AG85">
        <f t="shared" ca="1" si="89"/>
        <v>114</v>
      </c>
    </row>
    <row r="86" spans="1:33" x14ac:dyDescent="0.2">
      <c r="A86">
        <v>2006</v>
      </c>
      <c r="B86">
        <v>1</v>
      </c>
      <c r="C86">
        <v>783.80000000000007</v>
      </c>
      <c r="D86">
        <v>0</v>
      </c>
      <c r="E86">
        <v>28</v>
      </c>
      <c r="F86">
        <v>226.89999999999995</v>
      </c>
      <c r="G86">
        <v>721.80000000000007</v>
      </c>
      <c r="H86">
        <v>0</v>
      </c>
      <c r="I86">
        <v>535.80000000000007</v>
      </c>
      <c r="J86">
        <v>0</v>
      </c>
      <c r="K86">
        <v>597.80000000000007</v>
      </c>
      <c r="L86">
        <v>0</v>
      </c>
      <c r="M86">
        <v>659.8</v>
      </c>
      <c r="N86">
        <v>0</v>
      </c>
      <c r="O86">
        <v>0</v>
      </c>
      <c r="P86" s="21">
        <v>-7.283870967741934</v>
      </c>
      <c r="S86">
        <v>2008</v>
      </c>
      <c r="T86">
        <f t="shared" ca="1" si="90"/>
        <v>22</v>
      </c>
      <c r="U86">
        <f t="shared" ca="1" si="88"/>
        <v>29</v>
      </c>
      <c r="V86">
        <f t="shared" ca="1" si="88"/>
        <v>27</v>
      </c>
      <c r="W86">
        <f t="shared" ca="1" si="88"/>
        <v>0</v>
      </c>
      <c r="X86">
        <f t="shared" ca="1" si="88"/>
        <v>0</v>
      </c>
      <c r="Y86">
        <f t="shared" ca="1" si="88"/>
        <v>0</v>
      </c>
      <c r="Z86">
        <f t="shared" ca="1" si="88"/>
        <v>0</v>
      </c>
      <c r="AA86">
        <f t="shared" ca="1" si="88"/>
        <v>0</v>
      </c>
      <c r="AB86">
        <f t="shared" ca="1" si="88"/>
        <v>0</v>
      </c>
      <c r="AC86">
        <f t="shared" ca="1" si="88"/>
        <v>0</v>
      </c>
      <c r="AD86">
        <f t="shared" ca="1" si="88"/>
        <v>15</v>
      </c>
      <c r="AE86">
        <f t="shared" ca="1" si="88"/>
        <v>24</v>
      </c>
      <c r="AG86">
        <f t="shared" ca="1" si="89"/>
        <v>117</v>
      </c>
    </row>
    <row r="87" spans="1:33" x14ac:dyDescent="0.2">
      <c r="A87">
        <v>2006</v>
      </c>
      <c r="B87">
        <v>2</v>
      </c>
      <c r="C87">
        <v>821.6</v>
      </c>
      <c r="D87">
        <v>0</v>
      </c>
      <c r="E87">
        <v>28</v>
      </c>
      <c r="F87">
        <v>317.60000000000002</v>
      </c>
      <c r="G87">
        <v>765.60000000000014</v>
      </c>
      <c r="H87">
        <v>0</v>
      </c>
      <c r="I87">
        <v>597.6</v>
      </c>
      <c r="J87">
        <v>0</v>
      </c>
      <c r="K87">
        <v>653.6</v>
      </c>
      <c r="L87">
        <v>0</v>
      </c>
      <c r="M87">
        <v>709.60000000000014</v>
      </c>
      <c r="N87">
        <v>0</v>
      </c>
      <c r="O87">
        <v>0</v>
      </c>
      <c r="P87" s="21">
        <v>-11.342857142857142</v>
      </c>
      <c r="S87">
        <v>2009</v>
      </c>
      <c r="T87">
        <f t="shared" ca="1" si="90"/>
        <v>31</v>
      </c>
      <c r="U87">
        <f t="shared" ca="1" si="88"/>
        <v>25</v>
      </c>
      <c r="V87">
        <f t="shared" ca="1" si="88"/>
        <v>16</v>
      </c>
      <c r="W87">
        <f t="shared" ca="1" si="88"/>
        <v>7</v>
      </c>
      <c r="X87">
        <f t="shared" ca="1" si="88"/>
        <v>0</v>
      </c>
      <c r="Y87">
        <f t="shared" ca="1" si="88"/>
        <v>0</v>
      </c>
      <c r="Z87">
        <f t="shared" ca="1" si="88"/>
        <v>0</v>
      </c>
      <c r="AA87">
        <f t="shared" ca="1" si="88"/>
        <v>0</v>
      </c>
      <c r="AB87">
        <f t="shared" ca="1" si="88"/>
        <v>0</v>
      </c>
      <c r="AC87">
        <f t="shared" ca="1" si="88"/>
        <v>1</v>
      </c>
      <c r="AD87">
        <f t="shared" ca="1" si="88"/>
        <v>1</v>
      </c>
      <c r="AE87">
        <f t="shared" ca="1" si="88"/>
        <v>28</v>
      </c>
      <c r="AG87">
        <f t="shared" ca="1" si="89"/>
        <v>109</v>
      </c>
    </row>
    <row r="88" spans="1:33" x14ac:dyDescent="0.2">
      <c r="A88">
        <v>2006</v>
      </c>
      <c r="B88">
        <v>3</v>
      </c>
      <c r="C88">
        <v>644.40000000000009</v>
      </c>
      <c r="D88">
        <v>0</v>
      </c>
      <c r="E88">
        <v>15</v>
      </c>
      <c r="F88">
        <v>124.1</v>
      </c>
      <c r="G88">
        <v>582.4000000000002</v>
      </c>
      <c r="H88">
        <v>0</v>
      </c>
      <c r="I88">
        <v>396.40000000000009</v>
      </c>
      <c r="J88">
        <v>0</v>
      </c>
      <c r="K88">
        <v>458.40000000000015</v>
      </c>
      <c r="L88">
        <v>0</v>
      </c>
      <c r="M88">
        <v>520.40000000000009</v>
      </c>
      <c r="N88">
        <v>0</v>
      </c>
      <c r="O88">
        <v>0</v>
      </c>
      <c r="P88" s="21">
        <v>-2.7870967741935475</v>
      </c>
      <c r="S88">
        <v>2010</v>
      </c>
      <c r="T88">
        <f t="shared" ca="1" si="90"/>
        <v>28</v>
      </c>
      <c r="U88">
        <f t="shared" ca="1" si="88"/>
        <v>28</v>
      </c>
      <c r="V88">
        <f t="shared" ca="1" si="88"/>
        <v>7</v>
      </c>
      <c r="W88">
        <f t="shared" ca="1" si="88"/>
        <v>0</v>
      </c>
      <c r="X88">
        <f t="shared" ca="1" si="88"/>
        <v>0</v>
      </c>
      <c r="Y88">
        <f t="shared" ca="1" si="88"/>
        <v>0</v>
      </c>
      <c r="Z88">
        <f t="shared" ca="1" si="88"/>
        <v>0</v>
      </c>
      <c r="AA88">
        <f t="shared" ca="1" si="88"/>
        <v>0</v>
      </c>
      <c r="AB88">
        <f t="shared" ca="1" si="88"/>
        <v>0</v>
      </c>
      <c r="AC88">
        <f t="shared" ca="1" si="88"/>
        <v>0</v>
      </c>
      <c r="AD88">
        <f t="shared" ca="1" si="88"/>
        <v>6</v>
      </c>
      <c r="AE88">
        <f t="shared" ca="1" si="88"/>
        <v>27</v>
      </c>
      <c r="AG88">
        <f t="shared" ca="1" si="89"/>
        <v>96</v>
      </c>
    </row>
    <row r="89" spans="1:33" x14ac:dyDescent="0.2">
      <c r="A89">
        <v>2006</v>
      </c>
      <c r="B89">
        <v>4</v>
      </c>
      <c r="C89">
        <v>365.49999999999989</v>
      </c>
      <c r="D89">
        <v>0</v>
      </c>
      <c r="E89">
        <v>1</v>
      </c>
      <c r="F89">
        <v>9.3000000000000007</v>
      </c>
      <c r="G89">
        <v>305.49999999999994</v>
      </c>
      <c r="H89">
        <v>0</v>
      </c>
      <c r="I89">
        <v>140.30000000000001</v>
      </c>
      <c r="J89">
        <v>14.799999999999999</v>
      </c>
      <c r="K89">
        <v>192.10000000000005</v>
      </c>
      <c r="L89">
        <v>6.6</v>
      </c>
      <c r="M89">
        <v>247.00000000000003</v>
      </c>
      <c r="N89">
        <v>1.5</v>
      </c>
      <c r="O89">
        <v>0</v>
      </c>
      <c r="P89" s="21">
        <v>5.8166666666666664</v>
      </c>
      <c r="S89">
        <v>2011</v>
      </c>
      <c r="T89">
        <f t="shared" ca="1" si="90"/>
        <v>28</v>
      </c>
      <c r="U89">
        <f t="shared" ca="1" si="88"/>
        <v>25</v>
      </c>
      <c r="V89">
        <f t="shared" ca="1" si="88"/>
        <v>26</v>
      </c>
      <c r="W89">
        <f t="shared" ca="1" si="88"/>
        <v>2</v>
      </c>
      <c r="X89">
        <f t="shared" ca="1" si="88"/>
        <v>0</v>
      </c>
      <c r="Y89">
        <f t="shared" ca="1" si="88"/>
        <v>0</v>
      </c>
      <c r="Z89">
        <f t="shared" ca="1" si="88"/>
        <v>0</v>
      </c>
      <c r="AA89">
        <f t="shared" ca="1" si="88"/>
        <v>0</v>
      </c>
      <c r="AB89">
        <f t="shared" ca="1" si="88"/>
        <v>0</v>
      </c>
      <c r="AC89">
        <f t="shared" ca="1" si="88"/>
        <v>0</v>
      </c>
      <c r="AD89">
        <f t="shared" ca="1" si="88"/>
        <v>3</v>
      </c>
      <c r="AE89">
        <f t="shared" ca="1" si="88"/>
        <v>22</v>
      </c>
      <c r="AG89">
        <f t="shared" ca="1" si="89"/>
        <v>106</v>
      </c>
    </row>
    <row r="90" spans="1:33" x14ac:dyDescent="0.2">
      <c r="A90">
        <v>2006</v>
      </c>
      <c r="B90">
        <v>5</v>
      </c>
      <c r="C90">
        <v>165.60000000000005</v>
      </c>
      <c r="D90">
        <v>13.6</v>
      </c>
      <c r="E90">
        <v>0</v>
      </c>
      <c r="F90">
        <v>0</v>
      </c>
      <c r="G90">
        <v>113.10000000000001</v>
      </c>
      <c r="H90">
        <v>23.099999999999998</v>
      </c>
      <c r="I90">
        <v>29.1</v>
      </c>
      <c r="J90">
        <v>125.1</v>
      </c>
      <c r="K90">
        <v>45</v>
      </c>
      <c r="L90">
        <v>79</v>
      </c>
      <c r="M90">
        <v>69.399999999999991</v>
      </c>
      <c r="N90">
        <v>41.399999999999991</v>
      </c>
      <c r="O90">
        <v>7.6000000000000014</v>
      </c>
      <c r="P90" s="21">
        <v>13.096774193548388</v>
      </c>
      <c r="S90">
        <v>2012</v>
      </c>
      <c r="T90">
        <f t="shared" ca="1" si="90"/>
        <v>31</v>
      </c>
      <c r="U90">
        <f t="shared" ca="1" si="88"/>
        <v>29</v>
      </c>
      <c r="V90">
        <f t="shared" ca="1" si="88"/>
        <v>7</v>
      </c>
      <c r="W90">
        <f t="shared" ca="1" si="88"/>
        <v>0</v>
      </c>
      <c r="X90">
        <f t="shared" ca="1" si="88"/>
        <v>0</v>
      </c>
      <c r="Y90">
        <f t="shared" ca="1" si="88"/>
        <v>0</v>
      </c>
      <c r="Z90">
        <f t="shared" ca="1" si="88"/>
        <v>0</v>
      </c>
      <c r="AA90">
        <f t="shared" ca="1" si="88"/>
        <v>0</v>
      </c>
      <c r="AB90">
        <f t="shared" ca="1" si="88"/>
        <v>0</v>
      </c>
      <c r="AC90">
        <f t="shared" ca="1" si="88"/>
        <v>0</v>
      </c>
      <c r="AD90">
        <f t="shared" ca="1" si="88"/>
        <v>11</v>
      </c>
      <c r="AE90">
        <f t="shared" ca="1" si="88"/>
        <v>20</v>
      </c>
      <c r="AG90">
        <f t="shared" ca="1" si="89"/>
        <v>98</v>
      </c>
    </row>
    <row r="91" spans="1:33" x14ac:dyDescent="0.2">
      <c r="A91">
        <v>2006</v>
      </c>
      <c r="B91">
        <v>6</v>
      </c>
      <c r="C91">
        <v>50.6</v>
      </c>
      <c r="D91">
        <v>29.900000000000002</v>
      </c>
      <c r="E91">
        <v>0</v>
      </c>
      <c r="F91">
        <v>0</v>
      </c>
      <c r="G91">
        <v>26.800000000000004</v>
      </c>
      <c r="H91">
        <v>66.099999999999994</v>
      </c>
      <c r="I91">
        <v>3.3000000000000007</v>
      </c>
      <c r="J91">
        <v>222.6</v>
      </c>
      <c r="K91">
        <v>9.3000000000000007</v>
      </c>
      <c r="L91">
        <v>168.60000000000002</v>
      </c>
      <c r="M91">
        <v>15.600000000000001</v>
      </c>
      <c r="N91">
        <v>114.9</v>
      </c>
      <c r="O91">
        <v>11.2</v>
      </c>
      <c r="P91" s="21">
        <v>17.309999999999999</v>
      </c>
      <c r="S91">
        <v>2013</v>
      </c>
      <c r="T91">
        <f t="shared" ca="1" si="90"/>
        <v>24</v>
      </c>
      <c r="U91">
        <f t="shared" ca="1" si="88"/>
        <v>28</v>
      </c>
      <c r="V91">
        <f t="shared" ca="1" si="88"/>
        <v>17</v>
      </c>
      <c r="W91">
        <f t="shared" ca="1" si="88"/>
        <v>5</v>
      </c>
      <c r="X91">
        <f t="shared" ca="1" si="88"/>
        <v>0</v>
      </c>
      <c r="Y91">
        <f t="shared" ca="1" si="88"/>
        <v>0</v>
      </c>
      <c r="Z91">
        <f t="shared" ca="1" si="88"/>
        <v>0</v>
      </c>
      <c r="AA91">
        <f t="shared" ca="1" si="88"/>
        <v>0</v>
      </c>
      <c r="AB91">
        <f t="shared" ca="1" si="88"/>
        <v>0</v>
      </c>
      <c r="AC91">
        <f t="shared" ca="1" si="88"/>
        <v>0</v>
      </c>
      <c r="AD91">
        <f t="shared" ca="1" si="88"/>
        <v>12</v>
      </c>
      <c r="AE91">
        <f t="shared" ca="1" si="88"/>
        <v>31</v>
      </c>
      <c r="AG91">
        <f t="shared" ca="1" si="89"/>
        <v>117</v>
      </c>
    </row>
    <row r="92" spans="1:33" x14ac:dyDescent="0.2">
      <c r="A92">
        <v>2006</v>
      </c>
      <c r="B92">
        <v>7</v>
      </c>
      <c r="C92">
        <v>10.799999999999999</v>
      </c>
      <c r="D92">
        <v>84.2</v>
      </c>
      <c r="E92">
        <v>0</v>
      </c>
      <c r="F92">
        <v>0</v>
      </c>
      <c r="G92">
        <v>2.0999999999999996</v>
      </c>
      <c r="H92">
        <v>137.50000000000003</v>
      </c>
      <c r="I92">
        <v>0</v>
      </c>
      <c r="J92">
        <v>321.39999999999998</v>
      </c>
      <c r="K92">
        <v>0</v>
      </c>
      <c r="L92">
        <v>259.40000000000003</v>
      </c>
      <c r="M92">
        <v>0</v>
      </c>
      <c r="N92">
        <v>197.39999999999998</v>
      </c>
      <c r="O92">
        <v>44.5</v>
      </c>
      <c r="P92" s="21">
        <v>20.36774193548387</v>
      </c>
      <c r="S92">
        <v>2014</v>
      </c>
      <c r="T92">
        <f t="shared" ca="1" si="90"/>
        <v>26</v>
      </c>
      <c r="U92">
        <f t="shared" ca="1" si="88"/>
        <v>28</v>
      </c>
      <c r="V92">
        <f t="shared" ca="1" si="88"/>
        <v>30</v>
      </c>
      <c r="W92">
        <f t="shared" ca="1" si="88"/>
        <v>4</v>
      </c>
      <c r="X92">
        <f t="shared" ca="1" si="88"/>
        <v>0</v>
      </c>
      <c r="Y92">
        <f t="shared" ca="1" si="88"/>
        <v>0</v>
      </c>
      <c r="Z92">
        <f t="shared" ca="1" si="88"/>
        <v>0</v>
      </c>
      <c r="AA92">
        <f t="shared" ca="1" si="88"/>
        <v>0</v>
      </c>
      <c r="AB92">
        <f t="shared" ca="1" si="88"/>
        <v>0</v>
      </c>
      <c r="AC92">
        <f t="shared" ca="1" si="88"/>
        <v>0</v>
      </c>
      <c r="AD92">
        <f t="shared" ca="1" si="88"/>
        <v>20</v>
      </c>
      <c r="AE92">
        <f t="shared" ca="1" si="88"/>
        <v>20</v>
      </c>
      <c r="AG92">
        <f t="shared" ca="1" si="89"/>
        <v>128</v>
      </c>
    </row>
    <row r="93" spans="1:33" x14ac:dyDescent="0.2">
      <c r="A93">
        <v>2006</v>
      </c>
      <c r="B93">
        <v>8</v>
      </c>
      <c r="C93">
        <v>44.79999999999999</v>
      </c>
      <c r="D93">
        <v>30.600000000000005</v>
      </c>
      <c r="E93">
        <v>0</v>
      </c>
      <c r="F93">
        <v>0</v>
      </c>
      <c r="G93">
        <v>19.100000000000001</v>
      </c>
      <c r="H93">
        <v>66.900000000000006</v>
      </c>
      <c r="I93">
        <v>0</v>
      </c>
      <c r="J93">
        <v>233.79999999999993</v>
      </c>
      <c r="K93">
        <v>0</v>
      </c>
      <c r="L93">
        <v>171.79999999999993</v>
      </c>
      <c r="M93">
        <v>2.7000000000000011</v>
      </c>
      <c r="N93">
        <v>112.50000000000001</v>
      </c>
      <c r="O93">
        <v>10.199999999999999</v>
      </c>
      <c r="P93" s="21">
        <v>17.541935483870969</v>
      </c>
      <c r="S93">
        <v>2015</v>
      </c>
      <c r="T93">
        <f t="shared" ca="1" si="90"/>
        <v>31</v>
      </c>
      <c r="U93">
        <f t="shared" ca="1" si="90"/>
        <v>28</v>
      </c>
      <c r="V93">
        <f t="shared" ca="1" si="90"/>
        <v>25</v>
      </c>
      <c r="W93">
        <f t="shared" ca="1" si="90"/>
        <v>4</v>
      </c>
      <c r="X93">
        <f t="shared" ca="1" si="90"/>
        <v>0</v>
      </c>
      <c r="Y93">
        <f t="shared" ca="1" si="90"/>
        <v>0</v>
      </c>
      <c r="Z93">
        <f t="shared" ca="1" si="90"/>
        <v>0</v>
      </c>
      <c r="AA93">
        <f t="shared" ca="1" si="90"/>
        <v>0</v>
      </c>
      <c r="AB93">
        <f t="shared" ca="1" si="90"/>
        <v>0</v>
      </c>
      <c r="AC93">
        <f t="shared" ca="1" si="90"/>
        <v>0</v>
      </c>
      <c r="AD93">
        <f t="shared" ca="1" si="90"/>
        <v>5</v>
      </c>
      <c r="AE93">
        <f t="shared" ca="1" si="90"/>
        <v>7</v>
      </c>
      <c r="AG93">
        <f t="shared" ca="1" si="89"/>
        <v>100</v>
      </c>
    </row>
    <row r="94" spans="1:33" x14ac:dyDescent="0.2">
      <c r="A94">
        <v>2006</v>
      </c>
      <c r="B94">
        <v>9</v>
      </c>
      <c r="C94">
        <v>179.6</v>
      </c>
      <c r="D94">
        <v>1.2000000000000002</v>
      </c>
      <c r="E94">
        <v>0</v>
      </c>
      <c r="F94">
        <v>0</v>
      </c>
      <c r="G94">
        <v>126.39999999999999</v>
      </c>
      <c r="H94">
        <v>7.9999999999999964</v>
      </c>
      <c r="I94">
        <v>23.900000000000002</v>
      </c>
      <c r="J94">
        <v>85.5</v>
      </c>
      <c r="K94">
        <v>49.400000000000006</v>
      </c>
      <c r="L94">
        <v>50.999999999999993</v>
      </c>
      <c r="M94">
        <v>83.699999999999989</v>
      </c>
      <c r="N94">
        <v>25.299999999999994</v>
      </c>
      <c r="O94">
        <v>0</v>
      </c>
      <c r="P94" s="21">
        <v>12.053333333333333</v>
      </c>
      <c r="S94">
        <v>2016</v>
      </c>
      <c r="T94">
        <f t="shared" ca="1" si="90"/>
        <v>27</v>
      </c>
      <c r="U94">
        <f t="shared" ca="1" si="90"/>
        <v>24</v>
      </c>
      <c r="V94">
        <f t="shared" ca="1" si="90"/>
        <v>13</v>
      </c>
      <c r="W94">
        <f t="shared" ca="1" si="90"/>
        <v>11</v>
      </c>
      <c r="X94">
        <f t="shared" ca="1" si="90"/>
        <v>0</v>
      </c>
      <c r="Y94">
        <f t="shared" ca="1" si="90"/>
        <v>0</v>
      </c>
      <c r="Z94">
        <f t="shared" ca="1" si="90"/>
        <v>0</v>
      </c>
      <c r="AA94">
        <f t="shared" ca="1" si="90"/>
        <v>0</v>
      </c>
      <c r="AB94">
        <f t="shared" ca="1" si="90"/>
        <v>0</v>
      </c>
      <c r="AC94">
        <f t="shared" ca="1" si="90"/>
        <v>2</v>
      </c>
      <c r="AD94">
        <f t="shared" ca="1" si="90"/>
        <v>6</v>
      </c>
      <c r="AE94">
        <f t="shared" ca="1" si="90"/>
        <v>28</v>
      </c>
      <c r="AG94">
        <f t="shared" ca="1" si="89"/>
        <v>111</v>
      </c>
    </row>
    <row r="95" spans="1:33" x14ac:dyDescent="0.2">
      <c r="A95">
        <v>2006</v>
      </c>
      <c r="B95">
        <v>10</v>
      </c>
      <c r="C95">
        <v>399.50000000000006</v>
      </c>
      <c r="D95">
        <v>0</v>
      </c>
      <c r="E95">
        <v>0</v>
      </c>
      <c r="F95">
        <v>0.69999999999999929</v>
      </c>
      <c r="G95">
        <v>338.40000000000009</v>
      </c>
      <c r="H95">
        <v>0.89999999999999858</v>
      </c>
      <c r="I95">
        <v>162.6</v>
      </c>
      <c r="J95">
        <v>11.1</v>
      </c>
      <c r="K95">
        <v>219.7</v>
      </c>
      <c r="L95">
        <v>6.1999999999999993</v>
      </c>
      <c r="M95">
        <v>278.40000000000003</v>
      </c>
      <c r="N95">
        <v>2.8999999999999986</v>
      </c>
      <c r="O95">
        <v>0</v>
      </c>
      <c r="P95" s="21">
        <v>5.112903225806452</v>
      </c>
      <c r="S95">
        <v>2017</v>
      </c>
      <c r="T95">
        <f t="shared" ca="1" si="90"/>
        <v>27</v>
      </c>
      <c r="U95">
        <f t="shared" ca="1" si="90"/>
        <v>20</v>
      </c>
      <c r="V95">
        <f t="shared" ca="1" si="90"/>
        <v>20</v>
      </c>
      <c r="W95">
        <f t="shared" ca="1" si="90"/>
        <v>0</v>
      </c>
      <c r="X95">
        <f t="shared" ca="1" si="90"/>
        <v>0</v>
      </c>
      <c r="Y95">
        <f t="shared" ca="1" si="90"/>
        <v>0</v>
      </c>
      <c r="Z95">
        <f t="shared" ca="1" si="90"/>
        <v>0</v>
      </c>
      <c r="AA95">
        <f t="shared" ca="1" si="90"/>
        <v>0</v>
      </c>
      <c r="AB95">
        <f t="shared" ca="1" si="90"/>
        <v>0</v>
      </c>
      <c r="AC95">
        <f t="shared" ca="1" si="90"/>
        <v>0</v>
      </c>
      <c r="AD95">
        <f t="shared" ca="1" si="90"/>
        <v>16</v>
      </c>
      <c r="AE95">
        <f t="shared" ca="1" si="90"/>
        <v>24</v>
      </c>
      <c r="AG95">
        <f t="shared" ca="1" si="89"/>
        <v>107</v>
      </c>
    </row>
    <row r="96" spans="1:33" x14ac:dyDescent="0.2">
      <c r="A96">
        <v>2006</v>
      </c>
      <c r="B96">
        <v>11</v>
      </c>
      <c r="C96">
        <v>513</v>
      </c>
      <c r="D96">
        <v>0</v>
      </c>
      <c r="E96">
        <v>4</v>
      </c>
      <c r="F96">
        <v>27.500000000000007</v>
      </c>
      <c r="G96">
        <v>453.00000000000011</v>
      </c>
      <c r="H96">
        <v>0</v>
      </c>
      <c r="I96">
        <v>273</v>
      </c>
      <c r="J96">
        <v>0</v>
      </c>
      <c r="K96">
        <v>333</v>
      </c>
      <c r="L96">
        <v>0</v>
      </c>
      <c r="M96">
        <v>393</v>
      </c>
      <c r="N96">
        <v>0</v>
      </c>
      <c r="O96">
        <v>0</v>
      </c>
      <c r="P96" s="21">
        <v>0.89999999999999991</v>
      </c>
      <c r="S96">
        <v>2018</v>
      </c>
      <c r="T96">
        <f t="shared" ca="1" si="90"/>
        <v>25</v>
      </c>
      <c r="U96">
        <f t="shared" ca="1" si="90"/>
        <v>26</v>
      </c>
      <c r="V96">
        <f t="shared" ca="1" si="90"/>
        <v>24</v>
      </c>
      <c r="W96">
        <f t="shared" ca="1" si="90"/>
        <v>16</v>
      </c>
      <c r="X96">
        <f t="shared" ca="1" si="90"/>
        <v>0</v>
      </c>
      <c r="Y96">
        <f t="shared" ca="1" si="90"/>
        <v>0</v>
      </c>
      <c r="Z96">
        <f t="shared" ca="1" si="90"/>
        <v>0</v>
      </c>
      <c r="AA96">
        <f t="shared" ca="1" si="90"/>
        <v>0</v>
      </c>
      <c r="AB96">
        <f t="shared" ca="1" si="90"/>
        <v>0</v>
      </c>
      <c r="AC96">
        <f t="shared" ca="1" si="90"/>
        <v>1</v>
      </c>
      <c r="AD96">
        <f t="shared" ca="1" si="90"/>
        <v>17</v>
      </c>
      <c r="AE96">
        <f t="shared" ca="1" si="90"/>
        <v>28</v>
      </c>
      <c r="AG96">
        <f t="shared" ca="1" si="89"/>
        <v>137</v>
      </c>
    </row>
    <row r="97" spans="1:33" x14ac:dyDescent="0.2">
      <c r="A97">
        <v>2006</v>
      </c>
      <c r="B97">
        <v>12</v>
      </c>
      <c r="C97">
        <v>675.30000000000007</v>
      </c>
      <c r="D97">
        <v>0</v>
      </c>
      <c r="E97">
        <v>14</v>
      </c>
      <c r="F97">
        <v>132.69999999999999</v>
      </c>
      <c r="G97">
        <v>613.30000000000007</v>
      </c>
      <c r="H97">
        <v>0</v>
      </c>
      <c r="I97">
        <v>427.3</v>
      </c>
      <c r="J97">
        <v>0</v>
      </c>
      <c r="K97">
        <v>489.29999999999995</v>
      </c>
      <c r="L97">
        <v>0</v>
      </c>
      <c r="M97">
        <v>551.29999999999995</v>
      </c>
      <c r="N97">
        <v>0</v>
      </c>
      <c r="O97">
        <v>0</v>
      </c>
      <c r="P97" s="21">
        <v>-3.7838709677419353</v>
      </c>
      <c r="S97" s="24">
        <v>2019</v>
      </c>
      <c r="T97" s="25">
        <f ca="1">TREND(T$77:T$96,$S$77:$S$96,$S97)</f>
        <v>26.96842105263157</v>
      </c>
      <c r="U97" s="25">
        <f t="shared" ref="U97:AE98" ca="1" si="91">TREND(U$77:U$96,$S$77:$S$96,$S97)</f>
        <v>26.178947368421049</v>
      </c>
      <c r="V97" s="25">
        <f t="shared" ca="1" si="91"/>
        <v>20.015789473684208</v>
      </c>
      <c r="W97" s="25">
        <f t="shared" ca="1" si="91"/>
        <v>6.3894736842104862</v>
      </c>
      <c r="X97" s="25">
        <f t="shared" ca="1" si="91"/>
        <v>0</v>
      </c>
      <c r="Y97" s="25">
        <f t="shared" ca="1" si="91"/>
        <v>0</v>
      </c>
      <c r="Z97" s="25">
        <f t="shared" ca="1" si="91"/>
        <v>0</v>
      </c>
      <c r="AA97" s="25">
        <f t="shared" ca="1" si="91"/>
        <v>0</v>
      </c>
      <c r="AB97" s="25">
        <f t="shared" ca="1" si="91"/>
        <v>0</v>
      </c>
      <c r="AC97" s="25">
        <f t="shared" ca="1" si="91"/>
        <v>0.38421052631578911</v>
      </c>
      <c r="AD97" s="25">
        <f t="shared" ca="1" si="91"/>
        <v>12.631578947368325</v>
      </c>
      <c r="AE97" s="25">
        <f t="shared" ca="1" si="91"/>
        <v>23.405263157894737</v>
      </c>
      <c r="AG97" s="25">
        <f t="shared" ca="1" si="89"/>
        <v>115.97368421052616</v>
      </c>
    </row>
    <row r="98" spans="1:33" x14ac:dyDescent="0.2">
      <c r="A98">
        <v>2007</v>
      </c>
      <c r="B98">
        <v>1</v>
      </c>
      <c r="C98">
        <v>882.1</v>
      </c>
      <c r="D98">
        <v>0</v>
      </c>
      <c r="E98">
        <v>23</v>
      </c>
      <c r="F98">
        <v>332.6</v>
      </c>
      <c r="G98">
        <v>820.10000000000014</v>
      </c>
      <c r="H98">
        <v>0</v>
      </c>
      <c r="I98">
        <v>634.09999999999991</v>
      </c>
      <c r="J98">
        <v>0</v>
      </c>
      <c r="K98">
        <v>696.1</v>
      </c>
      <c r="L98">
        <v>0</v>
      </c>
      <c r="M98">
        <v>758.1</v>
      </c>
      <c r="N98">
        <v>0</v>
      </c>
      <c r="O98">
        <v>0</v>
      </c>
      <c r="P98" s="21">
        <v>-10.45483870967742</v>
      </c>
      <c r="S98" s="24">
        <v>2020</v>
      </c>
      <c r="T98" s="25">
        <f ca="1">TREND(T$77:T$96,$S$77:$S$96,$S98)</f>
        <v>26.908270676691728</v>
      </c>
      <c r="U98" s="25">
        <f t="shared" ca="1" si="91"/>
        <v>26.157894736842103</v>
      </c>
      <c r="V98" s="25">
        <f t="shared" ca="1" si="91"/>
        <v>20.088721804511266</v>
      </c>
      <c r="W98" s="25">
        <f t="shared" ca="1" si="91"/>
        <v>6.6218045112781851</v>
      </c>
      <c r="X98" s="25">
        <f t="shared" ca="1" si="91"/>
        <v>0</v>
      </c>
      <c r="Y98" s="25">
        <f t="shared" ca="1" si="91"/>
        <v>0</v>
      </c>
      <c r="Z98" s="25">
        <f t="shared" ca="1" si="91"/>
        <v>0</v>
      </c>
      <c r="AA98" s="25">
        <f t="shared" ca="1" si="91"/>
        <v>0</v>
      </c>
      <c r="AB98" s="25">
        <f t="shared" ca="1" si="91"/>
        <v>0</v>
      </c>
      <c r="AC98" s="25">
        <f t="shared" ca="1" si="91"/>
        <v>0.382706766917293</v>
      </c>
      <c r="AD98" s="25">
        <f t="shared" ca="1" si="91"/>
        <v>13.020300751879631</v>
      </c>
      <c r="AE98" s="25">
        <f t="shared" ca="1" si="91"/>
        <v>23.367669172932324</v>
      </c>
      <c r="AG98" s="25">
        <f t="shared" ca="1" si="89"/>
        <v>116.54736842105254</v>
      </c>
    </row>
    <row r="99" spans="1:33" x14ac:dyDescent="0.2">
      <c r="A99">
        <v>2007</v>
      </c>
      <c r="B99">
        <v>2</v>
      </c>
      <c r="C99">
        <v>906.60000000000014</v>
      </c>
      <c r="D99">
        <v>0</v>
      </c>
      <c r="E99">
        <v>28</v>
      </c>
      <c r="F99">
        <v>402.59999999999997</v>
      </c>
      <c r="G99">
        <v>850.60000000000014</v>
      </c>
      <c r="H99">
        <v>0</v>
      </c>
      <c r="I99">
        <v>682.6</v>
      </c>
      <c r="J99">
        <v>0</v>
      </c>
      <c r="K99">
        <v>738.6</v>
      </c>
      <c r="L99">
        <v>0</v>
      </c>
      <c r="M99">
        <v>794.60000000000014</v>
      </c>
      <c r="N99">
        <v>0</v>
      </c>
      <c r="O99">
        <v>0</v>
      </c>
      <c r="P99" s="21">
        <v>-14.37857142857143</v>
      </c>
    </row>
    <row r="100" spans="1:33" x14ac:dyDescent="0.2">
      <c r="A100">
        <v>2007</v>
      </c>
      <c r="B100">
        <v>3</v>
      </c>
      <c r="C100">
        <v>689.09999999999991</v>
      </c>
      <c r="D100">
        <v>0</v>
      </c>
      <c r="E100">
        <v>17</v>
      </c>
      <c r="F100">
        <v>166.79999999999998</v>
      </c>
      <c r="G100">
        <v>627.0999999999998</v>
      </c>
      <c r="H100">
        <v>0</v>
      </c>
      <c r="I100">
        <v>441.10000000000008</v>
      </c>
      <c r="J100">
        <v>0</v>
      </c>
      <c r="K100">
        <v>503.10000000000008</v>
      </c>
      <c r="L100">
        <v>0</v>
      </c>
      <c r="M100">
        <v>565.0999999999998</v>
      </c>
      <c r="N100">
        <v>0</v>
      </c>
      <c r="O100">
        <v>0</v>
      </c>
      <c r="P100" s="21">
        <v>-4.2290322580645165</v>
      </c>
      <c r="S100" t="s">
        <v>32</v>
      </c>
      <c r="T100">
        <f ca="1">AVERAGE(T87:T96)</f>
        <v>27.8</v>
      </c>
      <c r="U100">
        <f t="shared" ref="U100:AE100" ca="1" si="92">AVERAGE(U87:U96)</f>
        <v>26.1</v>
      </c>
      <c r="V100">
        <f t="shared" ca="1" si="92"/>
        <v>18.5</v>
      </c>
      <c r="W100">
        <f t="shared" ca="1" si="92"/>
        <v>4.9000000000000004</v>
      </c>
      <c r="X100">
        <f t="shared" ca="1" si="92"/>
        <v>0</v>
      </c>
      <c r="Y100">
        <f t="shared" ca="1" si="92"/>
        <v>0</v>
      </c>
      <c r="Z100">
        <f t="shared" ca="1" si="92"/>
        <v>0</v>
      </c>
      <c r="AA100">
        <f t="shared" ca="1" si="92"/>
        <v>0</v>
      </c>
      <c r="AB100">
        <f t="shared" ca="1" si="92"/>
        <v>0</v>
      </c>
      <c r="AC100">
        <f t="shared" ca="1" si="92"/>
        <v>0.4</v>
      </c>
      <c r="AD100">
        <f t="shared" ca="1" si="92"/>
        <v>9.6999999999999993</v>
      </c>
      <c r="AE100">
        <f t="shared" ca="1" si="92"/>
        <v>23.5</v>
      </c>
      <c r="AG100">
        <f t="shared" ref="AG100" ca="1" si="93">SUM(T100:AE100)</f>
        <v>110.90000000000002</v>
      </c>
    </row>
    <row r="101" spans="1:33" x14ac:dyDescent="0.2">
      <c r="A101">
        <v>2007</v>
      </c>
      <c r="B101">
        <v>4</v>
      </c>
      <c r="C101">
        <v>428.30000000000018</v>
      </c>
      <c r="D101">
        <v>0</v>
      </c>
      <c r="E101">
        <v>7</v>
      </c>
      <c r="F101">
        <v>45</v>
      </c>
      <c r="G101">
        <v>368.30000000000013</v>
      </c>
      <c r="H101">
        <v>0</v>
      </c>
      <c r="I101">
        <v>204.19999999999993</v>
      </c>
      <c r="J101">
        <v>15.9</v>
      </c>
      <c r="K101">
        <v>254.39999999999992</v>
      </c>
      <c r="L101">
        <v>6.1</v>
      </c>
      <c r="M101">
        <v>309.4000000000002</v>
      </c>
      <c r="N101">
        <v>1.0999999999999996</v>
      </c>
      <c r="O101">
        <v>0</v>
      </c>
      <c r="P101" s="21">
        <v>3.723333333333334</v>
      </c>
    </row>
    <row r="102" spans="1:33" x14ac:dyDescent="0.2">
      <c r="A102">
        <v>2007</v>
      </c>
      <c r="B102">
        <v>5</v>
      </c>
      <c r="C102">
        <v>186.7</v>
      </c>
      <c r="D102">
        <v>14.2</v>
      </c>
      <c r="E102">
        <v>0</v>
      </c>
      <c r="F102">
        <v>0</v>
      </c>
      <c r="G102">
        <v>134.69999999999999</v>
      </c>
      <c r="H102">
        <v>24.200000000000003</v>
      </c>
      <c r="I102">
        <v>21.700000000000003</v>
      </c>
      <c r="J102">
        <v>97.2</v>
      </c>
      <c r="K102">
        <v>52</v>
      </c>
      <c r="L102">
        <v>65.5</v>
      </c>
      <c r="M102">
        <v>88.7</v>
      </c>
      <c r="N102">
        <v>40.200000000000003</v>
      </c>
      <c r="O102">
        <v>6.1000000000000014</v>
      </c>
      <c r="P102" s="21">
        <v>12.43548387096774</v>
      </c>
    </row>
    <row r="103" spans="1:33" x14ac:dyDescent="0.2">
      <c r="A103">
        <v>2007</v>
      </c>
      <c r="B103">
        <v>6</v>
      </c>
      <c r="C103">
        <v>62.5</v>
      </c>
      <c r="D103">
        <v>52.400000000000006</v>
      </c>
      <c r="E103">
        <v>0</v>
      </c>
      <c r="F103">
        <v>0</v>
      </c>
      <c r="G103">
        <v>37.699999999999996</v>
      </c>
      <c r="H103">
        <v>87.600000000000009</v>
      </c>
      <c r="I103">
        <v>4.7</v>
      </c>
      <c r="J103">
        <v>234.6</v>
      </c>
      <c r="K103">
        <v>8.8999999999999986</v>
      </c>
      <c r="L103">
        <v>178.79999999999998</v>
      </c>
      <c r="M103">
        <v>20</v>
      </c>
      <c r="N103">
        <v>129.9</v>
      </c>
      <c r="O103">
        <v>26.4</v>
      </c>
      <c r="P103" s="21">
        <v>17.663333333333338</v>
      </c>
    </row>
    <row r="104" spans="1:33" x14ac:dyDescent="0.2">
      <c r="A104">
        <v>2007</v>
      </c>
      <c r="B104">
        <v>7</v>
      </c>
      <c r="C104">
        <v>34.1</v>
      </c>
      <c r="D104">
        <v>46.500000000000007</v>
      </c>
      <c r="E104">
        <v>0</v>
      </c>
      <c r="F104">
        <v>0</v>
      </c>
      <c r="G104">
        <v>12.199999999999998</v>
      </c>
      <c r="H104">
        <v>86.6</v>
      </c>
      <c r="I104">
        <v>0</v>
      </c>
      <c r="J104">
        <v>260.39999999999998</v>
      </c>
      <c r="K104">
        <v>0.69999999999999929</v>
      </c>
      <c r="L104">
        <v>199.09999999999997</v>
      </c>
      <c r="M104">
        <v>3.1999999999999993</v>
      </c>
      <c r="N104">
        <v>139.6</v>
      </c>
      <c r="O104">
        <v>17.499999999999996</v>
      </c>
      <c r="P104" s="21">
        <v>18.400000000000002</v>
      </c>
    </row>
    <row r="105" spans="1:33" x14ac:dyDescent="0.2">
      <c r="A105">
        <v>2007</v>
      </c>
      <c r="B105">
        <v>8</v>
      </c>
      <c r="C105">
        <v>36</v>
      </c>
      <c r="D105">
        <v>49.600000000000009</v>
      </c>
      <c r="E105">
        <v>0</v>
      </c>
      <c r="F105">
        <v>0</v>
      </c>
      <c r="G105">
        <v>13.499999999999998</v>
      </c>
      <c r="H105">
        <v>89.100000000000023</v>
      </c>
      <c r="I105">
        <v>0</v>
      </c>
      <c r="J105">
        <v>261.59999999999997</v>
      </c>
      <c r="K105">
        <v>0.19999999999999929</v>
      </c>
      <c r="L105">
        <v>199.79999999999995</v>
      </c>
      <c r="M105">
        <v>4.5999999999999979</v>
      </c>
      <c r="N105">
        <v>142.20000000000002</v>
      </c>
      <c r="O105">
        <v>25.700000000000003</v>
      </c>
      <c r="P105" s="21">
        <v>18.438709677419357</v>
      </c>
    </row>
    <row r="106" spans="1:33" x14ac:dyDescent="0.2">
      <c r="A106">
        <v>2007</v>
      </c>
      <c r="B106">
        <v>9</v>
      </c>
      <c r="C106">
        <v>118.8</v>
      </c>
      <c r="D106">
        <v>11.899999999999999</v>
      </c>
      <c r="E106">
        <v>0</v>
      </c>
      <c r="F106">
        <v>0</v>
      </c>
      <c r="G106">
        <v>71.599999999999994</v>
      </c>
      <c r="H106">
        <v>24.700000000000003</v>
      </c>
      <c r="I106">
        <v>3.6999999999999993</v>
      </c>
      <c r="J106">
        <v>136.80000000000001</v>
      </c>
      <c r="K106">
        <v>15.199999999999998</v>
      </c>
      <c r="L106">
        <v>88.299999999999983</v>
      </c>
      <c r="M106">
        <v>36.4</v>
      </c>
      <c r="N106">
        <v>49.5</v>
      </c>
      <c r="O106">
        <v>4.6999999999999993</v>
      </c>
      <c r="P106" s="21">
        <v>14.436666666666669</v>
      </c>
    </row>
    <row r="107" spans="1:33" x14ac:dyDescent="0.2">
      <c r="A107">
        <v>2007</v>
      </c>
      <c r="B107">
        <v>10</v>
      </c>
      <c r="C107">
        <v>273.09999999999997</v>
      </c>
      <c r="D107">
        <v>0</v>
      </c>
      <c r="E107">
        <v>0</v>
      </c>
      <c r="F107">
        <v>0</v>
      </c>
      <c r="G107">
        <v>211.39999999999998</v>
      </c>
      <c r="H107">
        <v>0.30000000000000071</v>
      </c>
      <c r="I107">
        <v>73.5</v>
      </c>
      <c r="J107">
        <v>48.4</v>
      </c>
      <c r="K107">
        <v>112.7</v>
      </c>
      <c r="L107">
        <v>25.6</v>
      </c>
      <c r="M107">
        <v>157.69999999999999</v>
      </c>
      <c r="N107">
        <v>8.6000000000000014</v>
      </c>
      <c r="O107">
        <v>0</v>
      </c>
      <c r="P107" s="21">
        <v>9.1903225806451605</v>
      </c>
    </row>
    <row r="108" spans="1:33" x14ac:dyDescent="0.2">
      <c r="A108">
        <v>2007</v>
      </c>
      <c r="B108">
        <v>11</v>
      </c>
      <c r="C108">
        <v>589.6</v>
      </c>
      <c r="D108">
        <v>0</v>
      </c>
      <c r="E108">
        <v>8</v>
      </c>
      <c r="F108">
        <v>90</v>
      </c>
      <c r="G108">
        <v>529.6</v>
      </c>
      <c r="H108">
        <v>0</v>
      </c>
      <c r="I108">
        <v>349.6</v>
      </c>
      <c r="J108">
        <v>0</v>
      </c>
      <c r="K108">
        <v>409.6</v>
      </c>
      <c r="L108">
        <v>0</v>
      </c>
      <c r="M108">
        <v>469.59999999999997</v>
      </c>
      <c r="N108">
        <v>0</v>
      </c>
      <c r="O108">
        <v>0</v>
      </c>
      <c r="P108" s="21">
        <v>-1.6533333333333331</v>
      </c>
    </row>
    <row r="109" spans="1:33" x14ac:dyDescent="0.2">
      <c r="A109">
        <v>2007</v>
      </c>
      <c r="B109">
        <v>12</v>
      </c>
      <c r="C109">
        <v>824.5</v>
      </c>
      <c r="D109">
        <v>0</v>
      </c>
      <c r="E109">
        <v>31</v>
      </c>
      <c r="F109">
        <v>266.5</v>
      </c>
      <c r="G109">
        <v>762.5</v>
      </c>
      <c r="H109">
        <v>0</v>
      </c>
      <c r="I109">
        <v>576.5</v>
      </c>
      <c r="J109">
        <v>0</v>
      </c>
      <c r="K109">
        <v>638.49999999999989</v>
      </c>
      <c r="L109">
        <v>0</v>
      </c>
      <c r="M109">
        <v>700.49999999999989</v>
      </c>
      <c r="N109">
        <v>0</v>
      </c>
      <c r="O109">
        <v>0</v>
      </c>
      <c r="P109" s="21">
        <v>-8.5967741935483879</v>
      </c>
    </row>
    <row r="110" spans="1:33" x14ac:dyDescent="0.2">
      <c r="A110">
        <v>2008</v>
      </c>
      <c r="B110">
        <v>1</v>
      </c>
      <c r="C110">
        <v>829.69999999999993</v>
      </c>
      <c r="D110">
        <v>0</v>
      </c>
      <c r="E110">
        <v>22</v>
      </c>
      <c r="F110">
        <v>284.20000000000005</v>
      </c>
      <c r="G110">
        <v>767.7</v>
      </c>
      <c r="H110">
        <v>0</v>
      </c>
      <c r="I110">
        <v>581.70000000000005</v>
      </c>
      <c r="J110">
        <v>0</v>
      </c>
      <c r="K110">
        <v>643.70000000000005</v>
      </c>
      <c r="L110">
        <v>0</v>
      </c>
      <c r="M110">
        <v>705.7</v>
      </c>
      <c r="N110">
        <v>0</v>
      </c>
      <c r="O110">
        <v>0</v>
      </c>
      <c r="P110" s="21">
        <v>-8.7645161290322573</v>
      </c>
    </row>
    <row r="111" spans="1:33" x14ac:dyDescent="0.2">
      <c r="A111">
        <v>2008</v>
      </c>
      <c r="B111">
        <v>2</v>
      </c>
      <c r="C111">
        <v>861.49999999999977</v>
      </c>
      <c r="D111">
        <v>0</v>
      </c>
      <c r="E111">
        <v>29</v>
      </c>
      <c r="F111">
        <v>339.49999999999994</v>
      </c>
      <c r="G111">
        <v>803.49999999999977</v>
      </c>
      <c r="H111">
        <v>0</v>
      </c>
      <c r="I111">
        <v>629.49999999999989</v>
      </c>
      <c r="J111">
        <v>0</v>
      </c>
      <c r="K111">
        <v>687.49999999999989</v>
      </c>
      <c r="L111">
        <v>0</v>
      </c>
      <c r="M111">
        <v>745.49999999999989</v>
      </c>
      <c r="N111">
        <v>0</v>
      </c>
      <c r="O111">
        <v>0</v>
      </c>
      <c r="P111" s="21">
        <v>-11.706896551724135</v>
      </c>
    </row>
    <row r="112" spans="1:33" x14ac:dyDescent="0.2">
      <c r="A112">
        <v>2008</v>
      </c>
      <c r="B112">
        <v>3</v>
      </c>
      <c r="C112">
        <v>777.8</v>
      </c>
      <c r="D112">
        <v>0</v>
      </c>
      <c r="E112">
        <v>27</v>
      </c>
      <c r="F112">
        <v>221.4</v>
      </c>
      <c r="G112">
        <v>715.79999999999984</v>
      </c>
      <c r="H112">
        <v>0</v>
      </c>
      <c r="I112">
        <v>529.79999999999995</v>
      </c>
      <c r="J112">
        <v>0</v>
      </c>
      <c r="K112">
        <v>591.79999999999995</v>
      </c>
      <c r="L112">
        <v>0</v>
      </c>
      <c r="M112">
        <v>653.79999999999984</v>
      </c>
      <c r="N112">
        <v>0</v>
      </c>
      <c r="O112">
        <v>0</v>
      </c>
      <c r="P112" s="21">
        <v>-7.0903225806451626</v>
      </c>
    </row>
    <row r="113" spans="1:16" x14ac:dyDescent="0.2">
      <c r="A113">
        <v>2008</v>
      </c>
      <c r="B113">
        <v>4</v>
      </c>
      <c r="C113">
        <v>367.89999999999992</v>
      </c>
      <c r="D113">
        <v>0</v>
      </c>
      <c r="E113">
        <v>0</v>
      </c>
      <c r="F113">
        <v>12.099999999999998</v>
      </c>
      <c r="G113">
        <v>308.70000000000005</v>
      </c>
      <c r="H113">
        <v>0.80000000000000071</v>
      </c>
      <c r="I113">
        <v>158.80000000000004</v>
      </c>
      <c r="J113">
        <v>30.9</v>
      </c>
      <c r="K113">
        <v>200.90000000000003</v>
      </c>
      <c r="L113">
        <v>13</v>
      </c>
      <c r="M113">
        <v>252.10000000000005</v>
      </c>
      <c r="N113">
        <v>4.2000000000000011</v>
      </c>
      <c r="O113">
        <v>0</v>
      </c>
      <c r="P113" s="21">
        <v>5.7366666666666646</v>
      </c>
    </row>
    <row r="114" spans="1:16" x14ac:dyDescent="0.2">
      <c r="A114">
        <v>2008</v>
      </c>
      <c r="B114">
        <v>5</v>
      </c>
      <c r="C114">
        <v>268.8</v>
      </c>
      <c r="D114">
        <v>0</v>
      </c>
      <c r="E114">
        <v>0</v>
      </c>
      <c r="F114">
        <v>0</v>
      </c>
      <c r="G114">
        <v>206.80000000000007</v>
      </c>
      <c r="H114">
        <v>0</v>
      </c>
      <c r="I114">
        <v>45.7</v>
      </c>
      <c r="J114">
        <v>24.9</v>
      </c>
      <c r="K114">
        <v>90</v>
      </c>
      <c r="L114">
        <v>7.1999999999999993</v>
      </c>
      <c r="M114">
        <v>145.69999999999999</v>
      </c>
      <c r="N114">
        <v>0.90000000000000036</v>
      </c>
      <c r="O114">
        <v>0</v>
      </c>
      <c r="P114" s="21">
        <v>9.3290322580645153</v>
      </c>
    </row>
    <row r="115" spans="1:16" x14ac:dyDescent="0.2">
      <c r="A115">
        <v>2008</v>
      </c>
      <c r="B115">
        <v>6</v>
      </c>
      <c r="C115">
        <v>49.4</v>
      </c>
      <c r="D115">
        <v>23.7</v>
      </c>
      <c r="E115">
        <v>0</v>
      </c>
      <c r="F115">
        <v>0</v>
      </c>
      <c r="G115">
        <v>20.700000000000003</v>
      </c>
      <c r="H115">
        <v>54.999999999999986</v>
      </c>
      <c r="I115">
        <v>0</v>
      </c>
      <c r="J115">
        <v>214.30000000000004</v>
      </c>
      <c r="K115">
        <v>0.69999999999999929</v>
      </c>
      <c r="L115">
        <v>155.00000000000003</v>
      </c>
      <c r="M115">
        <v>6.1</v>
      </c>
      <c r="N115">
        <v>100.39999999999998</v>
      </c>
      <c r="O115">
        <v>6.1000000000000014</v>
      </c>
      <c r="P115" s="21">
        <v>17.143333333333338</v>
      </c>
    </row>
    <row r="116" spans="1:16" x14ac:dyDescent="0.2">
      <c r="A116">
        <v>2008</v>
      </c>
      <c r="B116">
        <v>7</v>
      </c>
      <c r="C116">
        <v>16.5</v>
      </c>
      <c r="D116">
        <v>36.699999999999996</v>
      </c>
      <c r="E116">
        <v>0</v>
      </c>
      <c r="F116">
        <v>0</v>
      </c>
      <c r="G116">
        <v>2</v>
      </c>
      <c r="H116">
        <v>84.2</v>
      </c>
      <c r="I116">
        <v>0</v>
      </c>
      <c r="J116">
        <v>268.2</v>
      </c>
      <c r="K116">
        <v>0</v>
      </c>
      <c r="L116">
        <v>206.2</v>
      </c>
      <c r="M116">
        <v>0</v>
      </c>
      <c r="N116">
        <v>144.19999999999999</v>
      </c>
      <c r="O116">
        <v>4.5999999999999943</v>
      </c>
      <c r="P116" s="21">
        <v>18.651612903225804</v>
      </c>
    </row>
    <row r="117" spans="1:16" x14ac:dyDescent="0.2">
      <c r="A117">
        <v>2008</v>
      </c>
      <c r="B117">
        <v>8</v>
      </c>
      <c r="C117">
        <v>28.099999999999998</v>
      </c>
      <c r="D117">
        <v>19.900000000000002</v>
      </c>
      <c r="E117">
        <v>0</v>
      </c>
      <c r="F117">
        <v>0</v>
      </c>
      <c r="G117">
        <v>7.0999999999999979</v>
      </c>
      <c r="H117">
        <v>60.9</v>
      </c>
      <c r="I117">
        <v>0</v>
      </c>
      <c r="J117">
        <v>239.79999999999998</v>
      </c>
      <c r="K117">
        <v>0</v>
      </c>
      <c r="L117">
        <v>177.8</v>
      </c>
      <c r="M117">
        <v>0.39999999999999858</v>
      </c>
      <c r="N117">
        <v>116.19999999999999</v>
      </c>
      <c r="O117">
        <v>2.9999999999999964</v>
      </c>
      <c r="P117" s="21">
        <v>17.735483870967744</v>
      </c>
    </row>
    <row r="118" spans="1:16" x14ac:dyDescent="0.2">
      <c r="A118">
        <v>2008</v>
      </c>
      <c r="B118">
        <v>9</v>
      </c>
      <c r="C118">
        <v>153.4</v>
      </c>
      <c r="D118">
        <v>7.6000000000000005</v>
      </c>
      <c r="E118">
        <v>0</v>
      </c>
      <c r="F118">
        <v>0</v>
      </c>
      <c r="G118">
        <v>101.6</v>
      </c>
      <c r="H118">
        <v>15.8</v>
      </c>
      <c r="I118">
        <v>11.299999999999999</v>
      </c>
      <c r="J118">
        <v>105.5</v>
      </c>
      <c r="K118">
        <v>27.4</v>
      </c>
      <c r="L118">
        <v>61.599999999999994</v>
      </c>
      <c r="M118">
        <v>56.4</v>
      </c>
      <c r="N118">
        <v>30.6</v>
      </c>
      <c r="O118">
        <v>1.5999999999999979</v>
      </c>
      <c r="P118" s="21">
        <v>13.140000000000002</v>
      </c>
    </row>
    <row r="119" spans="1:16" x14ac:dyDescent="0.2">
      <c r="A119">
        <v>2008</v>
      </c>
      <c r="B119">
        <v>10</v>
      </c>
      <c r="C119">
        <v>380.20000000000005</v>
      </c>
      <c r="D119">
        <v>0.3</v>
      </c>
      <c r="E119">
        <v>0</v>
      </c>
      <c r="F119">
        <v>4.8000000000000007</v>
      </c>
      <c r="G119">
        <v>320.20000000000005</v>
      </c>
      <c r="H119">
        <v>2.3000000000000007</v>
      </c>
      <c r="I119">
        <v>149.9</v>
      </c>
      <c r="J119">
        <v>18</v>
      </c>
      <c r="K119">
        <v>203.69999999999996</v>
      </c>
      <c r="L119">
        <v>9.8000000000000007</v>
      </c>
      <c r="M119">
        <v>261.09999999999997</v>
      </c>
      <c r="N119">
        <v>5.2000000000000011</v>
      </c>
      <c r="O119">
        <v>0</v>
      </c>
      <c r="P119" s="21">
        <v>5.7451612903225833</v>
      </c>
    </row>
    <row r="120" spans="1:16" x14ac:dyDescent="0.2">
      <c r="A120">
        <v>2008</v>
      </c>
      <c r="B120">
        <v>11</v>
      </c>
      <c r="C120">
        <v>573.19999999999993</v>
      </c>
      <c r="D120">
        <v>0</v>
      </c>
      <c r="E120">
        <v>15</v>
      </c>
      <c r="F120">
        <v>98</v>
      </c>
      <c r="G120">
        <v>513.19999999999993</v>
      </c>
      <c r="H120">
        <v>0</v>
      </c>
      <c r="I120">
        <v>339.9</v>
      </c>
      <c r="J120">
        <v>6.7000000000000011</v>
      </c>
      <c r="K120">
        <v>394.5</v>
      </c>
      <c r="L120">
        <v>1.3000000000000007</v>
      </c>
      <c r="M120">
        <v>453.20000000000005</v>
      </c>
      <c r="N120">
        <v>0</v>
      </c>
      <c r="O120">
        <v>0</v>
      </c>
      <c r="P120" s="21">
        <v>-1.1066666666666665</v>
      </c>
    </row>
    <row r="121" spans="1:16" x14ac:dyDescent="0.2">
      <c r="A121">
        <v>2008</v>
      </c>
      <c r="B121">
        <v>12</v>
      </c>
      <c r="C121">
        <v>891.80000000000018</v>
      </c>
      <c r="D121">
        <v>0</v>
      </c>
      <c r="E121">
        <v>24</v>
      </c>
      <c r="F121">
        <v>338.6</v>
      </c>
      <c r="G121">
        <v>829.80000000000018</v>
      </c>
      <c r="H121">
        <v>0</v>
      </c>
      <c r="I121">
        <v>643.80000000000007</v>
      </c>
      <c r="J121">
        <v>0</v>
      </c>
      <c r="K121">
        <v>705.80000000000018</v>
      </c>
      <c r="L121">
        <v>0</v>
      </c>
      <c r="M121">
        <v>767.8000000000003</v>
      </c>
      <c r="N121">
        <v>0</v>
      </c>
      <c r="O121">
        <v>0</v>
      </c>
      <c r="P121" s="21">
        <v>-10.767741935483873</v>
      </c>
    </row>
    <row r="122" spans="1:16" x14ac:dyDescent="0.2">
      <c r="A122">
        <v>2009</v>
      </c>
      <c r="B122">
        <v>1</v>
      </c>
      <c r="C122">
        <v>1046.7</v>
      </c>
      <c r="D122">
        <v>0</v>
      </c>
      <c r="E122">
        <v>31</v>
      </c>
      <c r="F122">
        <v>488.69999999999993</v>
      </c>
      <c r="G122">
        <v>984.69999999999993</v>
      </c>
      <c r="H122">
        <v>0</v>
      </c>
      <c r="I122">
        <v>798.69999999999993</v>
      </c>
      <c r="J122">
        <v>0</v>
      </c>
      <c r="K122">
        <v>860.69999999999993</v>
      </c>
      <c r="L122">
        <v>0</v>
      </c>
      <c r="M122">
        <v>922.69999999999993</v>
      </c>
      <c r="N122">
        <v>0</v>
      </c>
      <c r="O122">
        <v>0</v>
      </c>
      <c r="P122" s="21">
        <v>-15.764516129032256</v>
      </c>
    </row>
    <row r="123" spans="1:16" x14ac:dyDescent="0.2">
      <c r="A123">
        <v>2009</v>
      </c>
      <c r="B123">
        <v>2</v>
      </c>
      <c r="C123">
        <v>790.3</v>
      </c>
      <c r="D123">
        <v>0</v>
      </c>
      <c r="E123">
        <v>25</v>
      </c>
      <c r="F123">
        <v>289.89999999999998</v>
      </c>
      <c r="G123">
        <v>734.3</v>
      </c>
      <c r="H123">
        <v>0</v>
      </c>
      <c r="I123">
        <v>566.30000000000007</v>
      </c>
      <c r="J123">
        <v>0</v>
      </c>
      <c r="K123">
        <v>622.30000000000007</v>
      </c>
      <c r="L123">
        <v>0</v>
      </c>
      <c r="M123">
        <v>678.3</v>
      </c>
      <c r="N123">
        <v>0</v>
      </c>
      <c r="O123">
        <v>0</v>
      </c>
      <c r="P123" s="21">
        <v>-10.225</v>
      </c>
    </row>
    <row r="124" spans="1:16" x14ac:dyDescent="0.2">
      <c r="A124">
        <v>2009</v>
      </c>
      <c r="B124">
        <v>3</v>
      </c>
      <c r="C124">
        <v>696.10000000000025</v>
      </c>
      <c r="D124">
        <v>0</v>
      </c>
      <c r="E124">
        <v>16</v>
      </c>
      <c r="F124">
        <v>154.09999999999997</v>
      </c>
      <c r="G124">
        <v>634.10000000000025</v>
      </c>
      <c r="H124">
        <v>0</v>
      </c>
      <c r="I124">
        <v>448.1</v>
      </c>
      <c r="J124">
        <v>0</v>
      </c>
      <c r="K124">
        <v>510.1</v>
      </c>
      <c r="L124">
        <v>0</v>
      </c>
      <c r="M124">
        <v>572.10000000000014</v>
      </c>
      <c r="N124">
        <v>0</v>
      </c>
      <c r="O124">
        <v>0</v>
      </c>
      <c r="P124" s="21">
        <v>-4.4548387096774169</v>
      </c>
    </row>
    <row r="125" spans="1:16" x14ac:dyDescent="0.2">
      <c r="A125">
        <v>2009</v>
      </c>
      <c r="B125">
        <v>4</v>
      </c>
      <c r="C125">
        <v>434.2000000000001</v>
      </c>
      <c r="D125">
        <v>0</v>
      </c>
      <c r="E125">
        <v>7</v>
      </c>
      <c r="F125">
        <v>16.599999999999998</v>
      </c>
      <c r="G125">
        <v>374.2000000000001</v>
      </c>
      <c r="H125">
        <v>0</v>
      </c>
      <c r="I125">
        <v>198.20000000000005</v>
      </c>
      <c r="J125">
        <v>4</v>
      </c>
      <c r="K125">
        <v>254.90000000000003</v>
      </c>
      <c r="L125">
        <v>0.69999999999999929</v>
      </c>
      <c r="M125">
        <v>314.2000000000001</v>
      </c>
      <c r="N125">
        <v>0</v>
      </c>
      <c r="O125">
        <v>0</v>
      </c>
      <c r="P125" s="21">
        <v>3.5266666666666677</v>
      </c>
    </row>
    <row r="126" spans="1:16" x14ac:dyDescent="0.2">
      <c r="A126">
        <v>2009</v>
      </c>
      <c r="B126">
        <v>5</v>
      </c>
      <c r="C126">
        <v>264.3</v>
      </c>
      <c r="D126">
        <v>0.6</v>
      </c>
      <c r="E126">
        <v>0</v>
      </c>
      <c r="F126">
        <v>0</v>
      </c>
      <c r="G126">
        <v>204.3</v>
      </c>
      <c r="H126">
        <v>2.6000000000000014</v>
      </c>
      <c r="I126">
        <v>51.300000000000004</v>
      </c>
      <c r="J126">
        <v>35.599999999999994</v>
      </c>
      <c r="K126">
        <v>93.100000000000009</v>
      </c>
      <c r="L126">
        <v>15.4</v>
      </c>
      <c r="M126">
        <v>144.29999999999998</v>
      </c>
      <c r="N126">
        <v>4.6000000000000014</v>
      </c>
      <c r="O126">
        <v>0</v>
      </c>
      <c r="P126" s="21">
        <v>9.4935483870967747</v>
      </c>
    </row>
    <row r="127" spans="1:16" x14ac:dyDescent="0.2">
      <c r="A127">
        <v>2009</v>
      </c>
      <c r="B127">
        <v>6</v>
      </c>
      <c r="C127">
        <v>93.2</v>
      </c>
      <c r="D127">
        <v>35.799999999999997</v>
      </c>
      <c r="E127">
        <v>0</v>
      </c>
      <c r="F127">
        <v>0</v>
      </c>
      <c r="G127">
        <v>60.400000000000006</v>
      </c>
      <c r="H127">
        <v>62.999999999999993</v>
      </c>
      <c r="I127">
        <v>5.7000000000000011</v>
      </c>
      <c r="J127">
        <v>188.30000000000004</v>
      </c>
      <c r="K127">
        <v>17.599999999999998</v>
      </c>
      <c r="L127">
        <v>140.20000000000002</v>
      </c>
      <c r="M127">
        <v>35</v>
      </c>
      <c r="N127">
        <v>97.6</v>
      </c>
      <c r="O127">
        <v>17.599999999999998</v>
      </c>
      <c r="P127" s="21">
        <v>16.086666666666666</v>
      </c>
    </row>
    <row r="128" spans="1:16" x14ac:dyDescent="0.2">
      <c r="A128">
        <v>2009</v>
      </c>
      <c r="B128">
        <v>7</v>
      </c>
      <c r="C128">
        <v>47.800000000000004</v>
      </c>
      <c r="D128">
        <v>8.8000000000000007</v>
      </c>
      <c r="E128">
        <v>0</v>
      </c>
      <c r="F128">
        <v>0</v>
      </c>
      <c r="G128">
        <v>14.6</v>
      </c>
      <c r="H128">
        <v>37.599999999999994</v>
      </c>
      <c r="I128">
        <v>0</v>
      </c>
      <c r="J128">
        <v>209</v>
      </c>
      <c r="K128">
        <v>0</v>
      </c>
      <c r="L128">
        <v>147</v>
      </c>
      <c r="M128">
        <v>1.4000000000000004</v>
      </c>
      <c r="N128">
        <v>86.4</v>
      </c>
      <c r="O128">
        <v>0.10000000000000142</v>
      </c>
      <c r="P128" s="21">
        <v>16.741935483870968</v>
      </c>
    </row>
    <row r="129" spans="1:16" x14ac:dyDescent="0.2">
      <c r="A129">
        <v>2009</v>
      </c>
      <c r="B129">
        <v>8</v>
      </c>
      <c r="C129">
        <v>60.8</v>
      </c>
      <c r="D129">
        <v>34</v>
      </c>
      <c r="E129">
        <v>0</v>
      </c>
      <c r="F129">
        <v>0</v>
      </c>
      <c r="G129">
        <v>31.2</v>
      </c>
      <c r="H129">
        <v>66.400000000000006</v>
      </c>
      <c r="I129">
        <v>0</v>
      </c>
      <c r="J129">
        <v>221.2</v>
      </c>
      <c r="K129">
        <v>3.5</v>
      </c>
      <c r="L129">
        <v>162.69999999999999</v>
      </c>
      <c r="M129">
        <v>12</v>
      </c>
      <c r="N129">
        <v>109.2</v>
      </c>
      <c r="O129">
        <v>13.099999999999998</v>
      </c>
      <c r="P129" s="21">
        <v>17.13548387096774</v>
      </c>
    </row>
    <row r="130" spans="1:16" x14ac:dyDescent="0.2">
      <c r="A130">
        <v>2009</v>
      </c>
      <c r="B130">
        <v>9</v>
      </c>
      <c r="C130">
        <v>116.6</v>
      </c>
      <c r="D130">
        <v>6.8000000000000007</v>
      </c>
      <c r="E130">
        <v>0</v>
      </c>
      <c r="F130">
        <v>0</v>
      </c>
      <c r="G130">
        <v>78.899999999999991</v>
      </c>
      <c r="H130">
        <v>29.100000000000005</v>
      </c>
      <c r="I130">
        <v>12.3</v>
      </c>
      <c r="J130">
        <v>142.50000000000003</v>
      </c>
      <c r="K130">
        <v>25</v>
      </c>
      <c r="L130">
        <v>95.2</v>
      </c>
      <c r="M130">
        <v>48</v>
      </c>
      <c r="N130">
        <v>58.199999999999996</v>
      </c>
      <c r="O130">
        <v>0.10000000000000142</v>
      </c>
      <c r="P130" s="21">
        <v>14.339999999999998</v>
      </c>
    </row>
    <row r="131" spans="1:16" x14ac:dyDescent="0.2">
      <c r="A131">
        <v>2009</v>
      </c>
      <c r="B131">
        <v>10</v>
      </c>
      <c r="C131">
        <v>418.20000000000005</v>
      </c>
      <c r="D131">
        <v>0</v>
      </c>
      <c r="E131">
        <v>1</v>
      </c>
      <c r="F131">
        <v>2.2000000000000028</v>
      </c>
      <c r="G131">
        <v>356.20000000000005</v>
      </c>
      <c r="H131">
        <v>0</v>
      </c>
      <c r="I131">
        <v>171.6</v>
      </c>
      <c r="J131">
        <v>1.4000000000000004</v>
      </c>
      <c r="K131">
        <v>232.19999999999996</v>
      </c>
      <c r="L131">
        <v>0</v>
      </c>
      <c r="M131">
        <v>294.2</v>
      </c>
      <c r="N131">
        <v>0</v>
      </c>
      <c r="O131">
        <v>0</v>
      </c>
      <c r="P131" s="21">
        <v>4.5096774193548388</v>
      </c>
    </row>
    <row r="132" spans="1:16" x14ac:dyDescent="0.2">
      <c r="A132">
        <v>2009</v>
      </c>
      <c r="B132">
        <v>11</v>
      </c>
      <c r="C132">
        <v>453.30000000000007</v>
      </c>
      <c r="D132">
        <v>0</v>
      </c>
      <c r="E132">
        <v>1</v>
      </c>
      <c r="F132">
        <v>5.600000000000005</v>
      </c>
      <c r="G132">
        <v>393.30000000000007</v>
      </c>
      <c r="H132">
        <v>0</v>
      </c>
      <c r="I132">
        <v>213.29999999999998</v>
      </c>
      <c r="J132">
        <v>0</v>
      </c>
      <c r="K132">
        <v>273.30000000000007</v>
      </c>
      <c r="L132">
        <v>0</v>
      </c>
      <c r="M132">
        <v>333.30000000000007</v>
      </c>
      <c r="N132">
        <v>0</v>
      </c>
      <c r="O132">
        <v>0</v>
      </c>
      <c r="P132" s="21">
        <v>2.890000000000001</v>
      </c>
    </row>
    <row r="133" spans="1:16" x14ac:dyDescent="0.2">
      <c r="A133">
        <v>2009</v>
      </c>
      <c r="B133">
        <v>12</v>
      </c>
      <c r="C133">
        <v>826.49999999999989</v>
      </c>
      <c r="D133">
        <v>0</v>
      </c>
      <c r="E133">
        <v>28</v>
      </c>
      <c r="F133">
        <v>268.7</v>
      </c>
      <c r="G133">
        <v>764.49999999999989</v>
      </c>
      <c r="H133">
        <v>0</v>
      </c>
      <c r="I133">
        <v>578.49999999999989</v>
      </c>
      <c r="J133">
        <v>0</v>
      </c>
      <c r="K133">
        <v>640.49999999999989</v>
      </c>
      <c r="L133">
        <v>0</v>
      </c>
      <c r="M133">
        <v>702.49999999999989</v>
      </c>
      <c r="N133">
        <v>0</v>
      </c>
      <c r="O133">
        <v>0</v>
      </c>
      <c r="P133" s="21">
        <v>-8.6612903225806459</v>
      </c>
    </row>
    <row r="134" spans="1:16" x14ac:dyDescent="0.2">
      <c r="A134">
        <v>2010</v>
      </c>
      <c r="B134">
        <v>1</v>
      </c>
      <c r="C134">
        <v>878.79999999999984</v>
      </c>
      <c r="D134">
        <v>0</v>
      </c>
      <c r="E134">
        <v>28</v>
      </c>
      <c r="F134">
        <v>322.00000000000006</v>
      </c>
      <c r="G134">
        <v>816.79999999999984</v>
      </c>
      <c r="H134">
        <v>0</v>
      </c>
      <c r="I134">
        <v>630.79999999999995</v>
      </c>
      <c r="J134">
        <v>0</v>
      </c>
      <c r="K134">
        <v>692.8</v>
      </c>
      <c r="L134">
        <v>0</v>
      </c>
      <c r="M134">
        <v>754.79999999999984</v>
      </c>
      <c r="N134">
        <v>0</v>
      </c>
      <c r="O134">
        <v>0</v>
      </c>
      <c r="P134" s="21">
        <v>-10.348387096774196</v>
      </c>
    </row>
    <row r="135" spans="1:16" x14ac:dyDescent="0.2">
      <c r="A135">
        <v>2010</v>
      </c>
      <c r="B135">
        <v>2</v>
      </c>
      <c r="C135">
        <v>750.69999999999993</v>
      </c>
      <c r="D135">
        <v>0</v>
      </c>
      <c r="E135">
        <v>28</v>
      </c>
      <c r="F135">
        <v>246.7</v>
      </c>
      <c r="G135">
        <v>694.69999999999993</v>
      </c>
      <c r="H135">
        <v>0</v>
      </c>
      <c r="I135">
        <v>526.69999999999993</v>
      </c>
      <c r="J135">
        <v>0</v>
      </c>
      <c r="K135">
        <v>582.70000000000005</v>
      </c>
      <c r="L135">
        <v>0</v>
      </c>
      <c r="M135">
        <v>638.69999999999993</v>
      </c>
      <c r="N135">
        <v>0</v>
      </c>
      <c r="O135">
        <v>0</v>
      </c>
      <c r="P135" s="21">
        <v>-8.8107142857142851</v>
      </c>
    </row>
    <row r="136" spans="1:16" x14ac:dyDescent="0.2">
      <c r="A136">
        <v>2010</v>
      </c>
      <c r="B136">
        <v>3</v>
      </c>
      <c r="C136">
        <v>502.9</v>
      </c>
      <c r="D136">
        <v>0</v>
      </c>
      <c r="E136">
        <v>7</v>
      </c>
      <c r="F136">
        <v>43.999999999999993</v>
      </c>
      <c r="G136">
        <v>440.9</v>
      </c>
      <c r="H136">
        <v>0</v>
      </c>
      <c r="I136">
        <v>254.89999999999995</v>
      </c>
      <c r="J136">
        <v>0</v>
      </c>
      <c r="K136">
        <v>316.90000000000003</v>
      </c>
      <c r="L136">
        <v>0</v>
      </c>
      <c r="M136">
        <v>378.9</v>
      </c>
      <c r="N136">
        <v>0</v>
      </c>
      <c r="O136">
        <v>0</v>
      </c>
      <c r="P136" s="21">
        <v>1.7774193548387094</v>
      </c>
    </row>
    <row r="137" spans="1:16" x14ac:dyDescent="0.2">
      <c r="A137">
        <v>2010</v>
      </c>
      <c r="B137">
        <v>4</v>
      </c>
      <c r="C137">
        <v>324.19999999999993</v>
      </c>
      <c r="D137">
        <v>0</v>
      </c>
      <c r="E137">
        <v>0</v>
      </c>
      <c r="F137">
        <v>2.3000000000000007</v>
      </c>
      <c r="G137">
        <v>264.19999999999993</v>
      </c>
      <c r="H137">
        <v>0</v>
      </c>
      <c r="I137">
        <v>107.4</v>
      </c>
      <c r="J137">
        <v>23.2</v>
      </c>
      <c r="K137">
        <v>155.09999999999997</v>
      </c>
      <c r="L137">
        <v>10.9</v>
      </c>
      <c r="M137">
        <v>207.79999999999993</v>
      </c>
      <c r="N137">
        <v>3.5999999999999996</v>
      </c>
      <c r="O137">
        <v>0</v>
      </c>
      <c r="P137" s="21">
        <v>7.193333333333336</v>
      </c>
    </row>
    <row r="138" spans="1:16" x14ac:dyDescent="0.2">
      <c r="A138">
        <v>2010</v>
      </c>
      <c r="B138">
        <v>5</v>
      </c>
      <c r="C138">
        <v>138.89999999999998</v>
      </c>
      <c r="D138">
        <v>33.099999999999994</v>
      </c>
      <c r="E138">
        <v>0</v>
      </c>
      <c r="F138">
        <v>0</v>
      </c>
      <c r="G138">
        <v>107.50000000000001</v>
      </c>
      <c r="H138">
        <v>63.7</v>
      </c>
      <c r="I138">
        <v>34.400000000000006</v>
      </c>
      <c r="J138">
        <v>176.60000000000002</v>
      </c>
      <c r="K138">
        <v>55.599999999999994</v>
      </c>
      <c r="L138">
        <v>135.80000000000001</v>
      </c>
      <c r="M138">
        <v>80.500000000000014</v>
      </c>
      <c r="N138">
        <v>98.7</v>
      </c>
      <c r="O138">
        <v>14.600000000000001</v>
      </c>
      <c r="P138" s="21">
        <v>14.587096774193547</v>
      </c>
    </row>
    <row r="139" spans="1:16" x14ac:dyDescent="0.2">
      <c r="A139">
        <v>2010</v>
      </c>
      <c r="B139">
        <v>6</v>
      </c>
      <c r="C139">
        <v>70.2</v>
      </c>
      <c r="D139">
        <v>9.1</v>
      </c>
      <c r="E139">
        <v>0</v>
      </c>
      <c r="F139">
        <v>0</v>
      </c>
      <c r="G139">
        <v>34.699999999999996</v>
      </c>
      <c r="H139">
        <v>33.599999999999994</v>
      </c>
      <c r="I139">
        <v>0</v>
      </c>
      <c r="J139">
        <v>178.90000000000003</v>
      </c>
      <c r="K139">
        <v>2.1999999999999993</v>
      </c>
      <c r="L139">
        <v>121.10000000000001</v>
      </c>
      <c r="M139">
        <v>15.099999999999998</v>
      </c>
      <c r="N139">
        <v>74.000000000000014</v>
      </c>
      <c r="O139">
        <v>2.5</v>
      </c>
      <c r="P139" s="21">
        <v>15.963333333333331</v>
      </c>
    </row>
    <row r="140" spans="1:16" x14ac:dyDescent="0.2">
      <c r="A140">
        <v>2010</v>
      </c>
      <c r="B140">
        <v>7</v>
      </c>
      <c r="C140">
        <v>8.3000000000000007</v>
      </c>
      <c r="D140">
        <v>100.1</v>
      </c>
      <c r="E140">
        <v>0</v>
      </c>
      <c r="F140">
        <v>0</v>
      </c>
      <c r="G140">
        <v>2.4000000000000004</v>
      </c>
      <c r="H140">
        <v>156.20000000000002</v>
      </c>
      <c r="I140">
        <v>0</v>
      </c>
      <c r="J140">
        <v>339.8</v>
      </c>
      <c r="K140">
        <v>0</v>
      </c>
      <c r="L140">
        <v>277.79999999999995</v>
      </c>
      <c r="M140">
        <v>0</v>
      </c>
      <c r="N140">
        <v>215.80000000000004</v>
      </c>
      <c r="O140">
        <v>50.599999999999994</v>
      </c>
      <c r="P140" s="21">
        <v>20.961290322580645</v>
      </c>
    </row>
    <row r="141" spans="1:16" x14ac:dyDescent="0.2">
      <c r="A141">
        <v>2010</v>
      </c>
      <c r="B141">
        <v>8</v>
      </c>
      <c r="C141">
        <v>26.6</v>
      </c>
      <c r="D141">
        <v>70.700000000000017</v>
      </c>
      <c r="E141">
        <v>0</v>
      </c>
      <c r="F141">
        <v>0</v>
      </c>
      <c r="G141">
        <v>7.1000000000000014</v>
      </c>
      <c r="H141">
        <v>113.2</v>
      </c>
      <c r="I141">
        <v>0</v>
      </c>
      <c r="J141">
        <v>292.09999999999997</v>
      </c>
      <c r="K141">
        <v>0</v>
      </c>
      <c r="L141">
        <v>230.1</v>
      </c>
      <c r="M141">
        <v>0.5</v>
      </c>
      <c r="N141">
        <v>168.60000000000002</v>
      </c>
      <c r="O141">
        <v>39.100000000000009</v>
      </c>
      <c r="P141" s="21">
        <v>19.422580645161293</v>
      </c>
    </row>
    <row r="142" spans="1:16" x14ac:dyDescent="0.2">
      <c r="A142">
        <v>2010</v>
      </c>
      <c r="B142">
        <v>9</v>
      </c>
      <c r="C142">
        <v>180.6</v>
      </c>
      <c r="D142">
        <v>8.5</v>
      </c>
      <c r="E142">
        <v>0</v>
      </c>
      <c r="F142">
        <v>0</v>
      </c>
      <c r="G142">
        <v>128.29999999999998</v>
      </c>
      <c r="H142">
        <v>16.2</v>
      </c>
      <c r="I142">
        <v>11.2</v>
      </c>
      <c r="J142">
        <v>79.099999999999994</v>
      </c>
      <c r="K142">
        <v>39.700000000000003</v>
      </c>
      <c r="L142">
        <v>47.6</v>
      </c>
      <c r="M142">
        <v>79.499999999999986</v>
      </c>
      <c r="N142">
        <v>27.400000000000002</v>
      </c>
      <c r="O142">
        <v>4.5</v>
      </c>
      <c r="P142" s="21">
        <v>12.263333333333332</v>
      </c>
    </row>
    <row r="143" spans="1:16" x14ac:dyDescent="0.2">
      <c r="A143">
        <v>2010</v>
      </c>
      <c r="B143">
        <v>10</v>
      </c>
      <c r="C143">
        <v>362.20000000000005</v>
      </c>
      <c r="D143">
        <v>0</v>
      </c>
      <c r="E143">
        <v>0</v>
      </c>
      <c r="F143">
        <v>4.1999999999999993</v>
      </c>
      <c r="G143">
        <v>300.20000000000005</v>
      </c>
      <c r="H143">
        <v>0</v>
      </c>
      <c r="I143">
        <v>126.39999999999999</v>
      </c>
      <c r="J143">
        <v>12.2</v>
      </c>
      <c r="K143">
        <v>180</v>
      </c>
      <c r="L143">
        <v>3.7999999999999989</v>
      </c>
      <c r="M143">
        <v>238.40000000000003</v>
      </c>
      <c r="N143">
        <v>0.19999999999999929</v>
      </c>
      <c r="O143">
        <v>0</v>
      </c>
      <c r="P143" s="21">
        <v>6.316129032258063</v>
      </c>
    </row>
    <row r="144" spans="1:16" x14ac:dyDescent="0.2">
      <c r="A144">
        <v>2010</v>
      </c>
      <c r="B144">
        <v>11</v>
      </c>
      <c r="C144">
        <v>521.90000000000009</v>
      </c>
      <c r="D144">
        <v>0</v>
      </c>
      <c r="E144">
        <v>6</v>
      </c>
      <c r="F144">
        <v>45.100000000000009</v>
      </c>
      <c r="G144">
        <v>461.9</v>
      </c>
      <c r="H144">
        <v>0</v>
      </c>
      <c r="I144">
        <v>281.89999999999998</v>
      </c>
      <c r="J144">
        <v>0</v>
      </c>
      <c r="K144">
        <v>341.89999999999992</v>
      </c>
      <c r="L144">
        <v>0</v>
      </c>
      <c r="M144">
        <v>401.9</v>
      </c>
      <c r="N144">
        <v>0</v>
      </c>
      <c r="O144">
        <v>0</v>
      </c>
      <c r="P144" s="21">
        <v>0.60333333333333328</v>
      </c>
    </row>
    <row r="145" spans="1:16" x14ac:dyDescent="0.2">
      <c r="A145">
        <v>2010</v>
      </c>
      <c r="B145">
        <v>12</v>
      </c>
      <c r="C145">
        <v>804.9</v>
      </c>
      <c r="D145">
        <v>0</v>
      </c>
      <c r="E145">
        <v>27</v>
      </c>
      <c r="F145">
        <v>249.8</v>
      </c>
      <c r="G145">
        <v>742.90000000000009</v>
      </c>
      <c r="H145">
        <v>0</v>
      </c>
      <c r="I145">
        <v>556.9000000000002</v>
      </c>
      <c r="J145">
        <v>0</v>
      </c>
      <c r="K145">
        <v>618.90000000000009</v>
      </c>
      <c r="L145">
        <v>0</v>
      </c>
      <c r="M145">
        <v>680.90000000000009</v>
      </c>
      <c r="N145">
        <v>0</v>
      </c>
      <c r="O145">
        <v>0</v>
      </c>
      <c r="P145" s="21">
        <v>-7.9645161290322593</v>
      </c>
    </row>
    <row r="146" spans="1:16" x14ac:dyDescent="0.2">
      <c r="A146">
        <v>2011</v>
      </c>
      <c r="B146">
        <v>1</v>
      </c>
      <c r="C146">
        <v>1005.0999999999999</v>
      </c>
      <c r="D146">
        <v>0</v>
      </c>
      <c r="E146">
        <v>28</v>
      </c>
      <c r="F146">
        <v>447.5</v>
      </c>
      <c r="G146">
        <v>943.1</v>
      </c>
      <c r="H146">
        <v>0</v>
      </c>
      <c r="I146">
        <v>757.1</v>
      </c>
      <c r="J146">
        <v>0</v>
      </c>
      <c r="K146">
        <v>819.1</v>
      </c>
      <c r="L146">
        <v>0</v>
      </c>
      <c r="M146">
        <v>881.1</v>
      </c>
      <c r="N146">
        <v>0</v>
      </c>
      <c r="O146">
        <v>0</v>
      </c>
      <c r="P146" s="21">
        <v>-14.422580645161293</v>
      </c>
    </row>
    <row r="147" spans="1:16" x14ac:dyDescent="0.2">
      <c r="A147">
        <v>2011</v>
      </c>
      <c r="B147">
        <v>2</v>
      </c>
      <c r="C147">
        <v>797.2</v>
      </c>
      <c r="D147">
        <v>0</v>
      </c>
      <c r="E147">
        <v>25</v>
      </c>
      <c r="F147">
        <v>293.89999999999998</v>
      </c>
      <c r="G147">
        <v>741.2</v>
      </c>
      <c r="H147">
        <v>0</v>
      </c>
      <c r="I147">
        <v>573.20000000000005</v>
      </c>
      <c r="J147">
        <v>0</v>
      </c>
      <c r="K147">
        <v>629.20000000000005</v>
      </c>
      <c r="L147">
        <v>0</v>
      </c>
      <c r="M147">
        <v>685.2</v>
      </c>
      <c r="N147">
        <v>0</v>
      </c>
      <c r="O147">
        <v>0</v>
      </c>
      <c r="P147" s="21">
        <v>-10.471428571428572</v>
      </c>
    </row>
    <row r="148" spans="1:16" x14ac:dyDescent="0.2">
      <c r="A148">
        <v>2011</v>
      </c>
      <c r="B148">
        <v>3</v>
      </c>
      <c r="C148">
        <v>752.70000000000016</v>
      </c>
      <c r="D148">
        <v>0</v>
      </c>
      <c r="E148">
        <v>26</v>
      </c>
      <c r="F148">
        <v>201.29999999999998</v>
      </c>
      <c r="G148">
        <v>690.70000000000027</v>
      </c>
      <c r="H148">
        <v>0</v>
      </c>
      <c r="I148">
        <v>504.70000000000005</v>
      </c>
      <c r="J148">
        <v>0</v>
      </c>
      <c r="K148">
        <v>566.70000000000027</v>
      </c>
      <c r="L148">
        <v>0</v>
      </c>
      <c r="M148">
        <v>628.70000000000027</v>
      </c>
      <c r="N148">
        <v>0</v>
      </c>
      <c r="O148">
        <v>0</v>
      </c>
      <c r="P148" s="21">
        <v>-6.2806451612903222</v>
      </c>
    </row>
    <row r="149" spans="1:16" x14ac:dyDescent="0.2">
      <c r="A149">
        <v>2011</v>
      </c>
      <c r="B149">
        <v>4</v>
      </c>
      <c r="C149">
        <v>452.99999999999994</v>
      </c>
      <c r="D149">
        <v>0</v>
      </c>
      <c r="E149">
        <v>2</v>
      </c>
      <c r="F149">
        <v>12.399999999999995</v>
      </c>
      <c r="G149">
        <v>392.99999999999994</v>
      </c>
      <c r="H149">
        <v>0</v>
      </c>
      <c r="I149">
        <v>213.00000000000006</v>
      </c>
      <c r="J149">
        <v>0</v>
      </c>
      <c r="K149">
        <v>273.00000000000006</v>
      </c>
      <c r="L149">
        <v>0</v>
      </c>
      <c r="M149">
        <v>333</v>
      </c>
      <c r="N149">
        <v>0</v>
      </c>
      <c r="O149">
        <v>0</v>
      </c>
      <c r="P149" s="21">
        <v>2.9</v>
      </c>
    </row>
    <row r="150" spans="1:16" x14ac:dyDescent="0.2">
      <c r="A150">
        <v>2011</v>
      </c>
      <c r="B150">
        <v>5</v>
      </c>
      <c r="C150">
        <v>187.89999999999998</v>
      </c>
      <c r="D150">
        <v>4.9000000000000004</v>
      </c>
      <c r="E150">
        <v>0</v>
      </c>
      <c r="F150">
        <v>0</v>
      </c>
      <c r="G150">
        <v>135.6</v>
      </c>
      <c r="H150">
        <v>14.599999999999994</v>
      </c>
      <c r="I150">
        <v>28.1</v>
      </c>
      <c r="J150">
        <v>93.1</v>
      </c>
      <c r="K150">
        <v>57.399999999999991</v>
      </c>
      <c r="L150">
        <v>60.399999999999991</v>
      </c>
      <c r="M150">
        <v>93.199999999999989</v>
      </c>
      <c r="N150">
        <v>34.199999999999996</v>
      </c>
      <c r="O150">
        <v>1.5</v>
      </c>
      <c r="P150" s="21">
        <v>12.096774193548386</v>
      </c>
    </row>
    <row r="151" spans="1:16" x14ac:dyDescent="0.2">
      <c r="A151">
        <v>2011</v>
      </c>
      <c r="B151">
        <v>6</v>
      </c>
      <c r="C151">
        <v>61.5</v>
      </c>
      <c r="D151">
        <v>14.9</v>
      </c>
      <c r="E151">
        <v>0</v>
      </c>
      <c r="F151">
        <v>0</v>
      </c>
      <c r="G151">
        <v>30.500000000000007</v>
      </c>
      <c r="H151">
        <v>43.900000000000006</v>
      </c>
      <c r="I151">
        <v>9.9999999999999645E-2</v>
      </c>
      <c r="J151">
        <v>193.50000000000003</v>
      </c>
      <c r="K151">
        <v>3.3000000000000007</v>
      </c>
      <c r="L151">
        <v>136.69999999999999</v>
      </c>
      <c r="M151">
        <v>13.8</v>
      </c>
      <c r="N151">
        <v>87.2</v>
      </c>
      <c r="O151">
        <v>3.2000000000000028</v>
      </c>
      <c r="P151" s="21">
        <v>16.446666666666669</v>
      </c>
    </row>
    <row r="152" spans="1:16" x14ac:dyDescent="0.2">
      <c r="A152">
        <v>2011</v>
      </c>
      <c r="B152">
        <v>7</v>
      </c>
      <c r="C152">
        <v>2.4</v>
      </c>
      <c r="D152">
        <v>104.60000000000001</v>
      </c>
      <c r="E152">
        <v>0</v>
      </c>
      <c r="F152">
        <v>0</v>
      </c>
      <c r="G152">
        <v>0.40000000000000036</v>
      </c>
      <c r="H152">
        <v>164.6</v>
      </c>
      <c r="I152">
        <v>0</v>
      </c>
      <c r="J152">
        <v>350.2</v>
      </c>
      <c r="K152">
        <v>0</v>
      </c>
      <c r="L152">
        <v>288.19999999999993</v>
      </c>
      <c r="M152">
        <v>0</v>
      </c>
      <c r="N152">
        <v>226.19999999999996</v>
      </c>
      <c r="O152">
        <v>53.500000000000007</v>
      </c>
      <c r="P152" s="21">
        <v>21.296774193548391</v>
      </c>
    </row>
    <row r="153" spans="1:16" x14ac:dyDescent="0.2">
      <c r="A153">
        <v>2011</v>
      </c>
      <c r="B153">
        <v>8</v>
      </c>
      <c r="C153">
        <v>16.2</v>
      </c>
      <c r="D153">
        <v>49.79999999999999</v>
      </c>
      <c r="E153">
        <v>0</v>
      </c>
      <c r="F153">
        <v>0</v>
      </c>
      <c r="G153">
        <v>1.5999999999999996</v>
      </c>
      <c r="H153">
        <v>97.199999999999974</v>
      </c>
      <c r="I153">
        <v>0</v>
      </c>
      <c r="J153">
        <v>281.60000000000008</v>
      </c>
      <c r="K153">
        <v>0</v>
      </c>
      <c r="L153">
        <v>219.60000000000005</v>
      </c>
      <c r="M153">
        <v>0</v>
      </c>
      <c r="N153">
        <v>157.6</v>
      </c>
      <c r="O153">
        <v>16.699999999999992</v>
      </c>
      <c r="P153" s="21">
        <v>19.083870967741934</v>
      </c>
    </row>
    <row r="154" spans="1:16" x14ac:dyDescent="0.2">
      <c r="A154">
        <v>2011</v>
      </c>
      <c r="B154">
        <v>9</v>
      </c>
      <c r="C154">
        <v>128.89999999999998</v>
      </c>
      <c r="D154">
        <v>16.2</v>
      </c>
      <c r="E154">
        <v>0</v>
      </c>
      <c r="F154">
        <v>0</v>
      </c>
      <c r="G154">
        <v>88.500000000000014</v>
      </c>
      <c r="H154">
        <v>35.800000000000004</v>
      </c>
      <c r="I154">
        <v>17</v>
      </c>
      <c r="J154">
        <v>144.30000000000001</v>
      </c>
      <c r="K154">
        <v>31.000000000000004</v>
      </c>
      <c r="L154">
        <v>98.3</v>
      </c>
      <c r="M154">
        <v>54.000000000000007</v>
      </c>
      <c r="N154">
        <v>61.300000000000011</v>
      </c>
      <c r="O154">
        <v>5.2000000000000028</v>
      </c>
      <c r="P154" s="21">
        <v>14.243333333333332</v>
      </c>
    </row>
    <row r="155" spans="1:16" x14ac:dyDescent="0.2">
      <c r="A155">
        <v>2011</v>
      </c>
      <c r="B155">
        <v>10</v>
      </c>
      <c r="C155">
        <v>304.29999999999995</v>
      </c>
      <c r="D155">
        <v>0.5</v>
      </c>
      <c r="E155">
        <v>0</v>
      </c>
      <c r="F155">
        <v>0</v>
      </c>
      <c r="G155">
        <v>249.60000000000002</v>
      </c>
      <c r="H155">
        <v>7.8000000000000007</v>
      </c>
      <c r="I155">
        <v>110.00000000000001</v>
      </c>
      <c r="J155">
        <v>54.2</v>
      </c>
      <c r="K155">
        <v>150</v>
      </c>
      <c r="L155">
        <v>32.200000000000003</v>
      </c>
      <c r="M155">
        <v>198.50000000000003</v>
      </c>
      <c r="N155">
        <v>18.700000000000003</v>
      </c>
      <c r="O155">
        <v>0</v>
      </c>
      <c r="P155" s="21">
        <v>8.2000000000000011</v>
      </c>
    </row>
    <row r="156" spans="1:16" x14ac:dyDescent="0.2">
      <c r="A156">
        <v>2011</v>
      </c>
      <c r="B156">
        <v>11</v>
      </c>
      <c r="C156">
        <v>481.4</v>
      </c>
      <c r="D156">
        <v>0</v>
      </c>
      <c r="E156">
        <v>3</v>
      </c>
      <c r="F156">
        <v>28.099999999999998</v>
      </c>
      <c r="G156">
        <v>421.4</v>
      </c>
      <c r="H156">
        <v>0</v>
      </c>
      <c r="I156">
        <v>241.39999999999995</v>
      </c>
      <c r="J156">
        <v>0</v>
      </c>
      <c r="K156">
        <v>301.39999999999992</v>
      </c>
      <c r="L156">
        <v>0</v>
      </c>
      <c r="M156">
        <v>361.4</v>
      </c>
      <c r="N156">
        <v>0</v>
      </c>
      <c r="O156">
        <v>0</v>
      </c>
      <c r="P156" s="21">
        <v>1.9533333333333331</v>
      </c>
    </row>
    <row r="157" spans="1:16" x14ac:dyDescent="0.2">
      <c r="A157">
        <v>2011</v>
      </c>
      <c r="B157">
        <v>12</v>
      </c>
      <c r="C157">
        <v>752.9</v>
      </c>
      <c r="D157">
        <v>0</v>
      </c>
      <c r="E157">
        <v>22</v>
      </c>
      <c r="F157">
        <v>205.29999999999998</v>
      </c>
      <c r="G157">
        <v>690.9</v>
      </c>
      <c r="H157">
        <v>0</v>
      </c>
      <c r="I157">
        <v>504.90000000000003</v>
      </c>
      <c r="J157">
        <v>0</v>
      </c>
      <c r="K157">
        <v>566.9</v>
      </c>
      <c r="L157">
        <v>0</v>
      </c>
      <c r="M157">
        <v>628.90000000000009</v>
      </c>
      <c r="N157">
        <v>0</v>
      </c>
      <c r="O157">
        <v>0</v>
      </c>
      <c r="P157" s="21">
        <v>-6.2870967741935484</v>
      </c>
    </row>
    <row r="158" spans="1:16" x14ac:dyDescent="0.2">
      <c r="A158">
        <v>2012</v>
      </c>
      <c r="B158">
        <v>1</v>
      </c>
      <c r="C158">
        <v>861.49999999999989</v>
      </c>
      <c r="D158">
        <v>0</v>
      </c>
      <c r="E158">
        <v>31</v>
      </c>
      <c r="F158">
        <v>303.5</v>
      </c>
      <c r="G158">
        <v>799.5</v>
      </c>
      <c r="H158">
        <v>0</v>
      </c>
      <c r="I158">
        <v>613.5</v>
      </c>
      <c r="J158">
        <v>0</v>
      </c>
      <c r="K158">
        <v>675.50000000000011</v>
      </c>
      <c r="L158">
        <v>0</v>
      </c>
      <c r="M158">
        <v>737.5</v>
      </c>
      <c r="N158">
        <v>0</v>
      </c>
      <c r="O158">
        <v>0</v>
      </c>
      <c r="P158" s="21">
        <v>-9.7903225806451637</v>
      </c>
    </row>
    <row r="159" spans="1:16" x14ac:dyDescent="0.2">
      <c r="A159">
        <v>2012</v>
      </c>
      <c r="B159">
        <v>2</v>
      </c>
      <c r="C159">
        <v>720.2</v>
      </c>
      <c r="D159">
        <v>0</v>
      </c>
      <c r="E159">
        <v>29</v>
      </c>
      <c r="F159">
        <v>198.2</v>
      </c>
      <c r="G159">
        <v>662.20000000000016</v>
      </c>
      <c r="H159">
        <v>0</v>
      </c>
      <c r="I159">
        <v>488.2000000000001</v>
      </c>
      <c r="J159">
        <v>0</v>
      </c>
      <c r="K159">
        <v>546.20000000000005</v>
      </c>
      <c r="L159">
        <v>0</v>
      </c>
      <c r="M159">
        <v>604.20000000000016</v>
      </c>
      <c r="N159">
        <v>0</v>
      </c>
      <c r="O159">
        <v>0</v>
      </c>
      <c r="P159" s="21">
        <v>-6.8344827586206902</v>
      </c>
    </row>
    <row r="160" spans="1:16" x14ac:dyDescent="0.2">
      <c r="A160">
        <v>2012</v>
      </c>
      <c r="B160">
        <v>3</v>
      </c>
      <c r="C160">
        <v>527.00000000000011</v>
      </c>
      <c r="D160">
        <v>0</v>
      </c>
      <c r="E160">
        <v>7</v>
      </c>
      <c r="F160">
        <v>98.6</v>
      </c>
      <c r="G160">
        <v>466.90000000000009</v>
      </c>
      <c r="H160">
        <v>1.8999999999999986</v>
      </c>
      <c r="I160">
        <v>299.90000000000003</v>
      </c>
      <c r="J160">
        <v>20.9</v>
      </c>
      <c r="K160">
        <v>352.00000000000006</v>
      </c>
      <c r="L160">
        <v>10.999999999999998</v>
      </c>
      <c r="M160">
        <v>408.10000000000008</v>
      </c>
      <c r="N160">
        <v>5.0999999999999979</v>
      </c>
      <c r="O160">
        <v>0</v>
      </c>
      <c r="P160" s="21">
        <v>1.0000000000000004</v>
      </c>
    </row>
    <row r="161" spans="1:16" x14ac:dyDescent="0.2">
      <c r="A161">
        <v>2012</v>
      </c>
      <c r="B161">
        <v>4</v>
      </c>
      <c r="C161">
        <v>420.60000000000008</v>
      </c>
      <c r="D161">
        <v>0</v>
      </c>
      <c r="E161">
        <v>0</v>
      </c>
      <c r="F161">
        <v>0.89999999999999858</v>
      </c>
      <c r="G161">
        <v>360.6</v>
      </c>
      <c r="H161">
        <v>0</v>
      </c>
      <c r="I161">
        <v>181.99999999999997</v>
      </c>
      <c r="J161">
        <v>1.4000000000000004</v>
      </c>
      <c r="K161">
        <v>240.6</v>
      </c>
      <c r="L161">
        <v>0</v>
      </c>
      <c r="M161">
        <v>300.60000000000002</v>
      </c>
      <c r="N161">
        <v>0</v>
      </c>
      <c r="O161">
        <v>0</v>
      </c>
      <c r="P161" s="21">
        <v>3.9800000000000009</v>
      </c>
    </row>
    <row r="162" spans="1:16" x14ac:dyDescent="0.2">
      <c r="A162">
        <v>2012</v>
      </c>
      <c r="B162">
        <v>5</v>
      </c>
      <c r="C162">
        <v>145.5</v>
      </c>
      <c r="D162">
        <v>11.1</v>
      </c>
      <c r="E162">
        <v>0</v>
      </c>
      <c r="F162">
        <v>0</v>
      </c>
      <c r="G162">
        <v>97.199999999999989</v>
      </c>
      <c r="H162">
        <v>24.800000000000004</v>
      </c>
      <c r="I162">
        <v>10.1</v>
      </c>
      <c r="J162">
        <v>123.70000000000002</v>
      </c>
      <c r="K162">
        <v>28.9</v>
      </c>
      <c r="L162">
        <v>80.5</v>
      </c>
      <c r="M162">
        <v>58.899999999999991</v>
      </c>
      <c r="N162">
        <v>48.5</v>
      </c>
      <c r="O162">
        <v>2.9000000000000021</v>
      </c>
      <c r="P162" s="21">
        <v>13.664516129032259</v>
      </c>
    </row>
    <row r="163" spans="1:16" x14ac:dyDescent="0.2">
      <c r="A163">
        <v>2012</v>
      </c>
      <c r="B163">
        <v>6</v>
      </c>
      <c r="C163">
        <v>43.699999999999996</v>
      </c>
      <c r="D163">
        <v>45.5</v>
      </c>
      <c r="E163">
        <v>0</v>
      </c>
      <c r="F163">
        <v>0</v>
      </c>
      <c r="G163">
        <v>24.000000000000004</v>
      </c>
      <c r="H163">
        <v>85.8</v>
      </c>
      <c r="I163">
        <v>0</v>
      </c>
      <c r="J163">
        <v>241.79999999999998</v>
      </c>
      <c r="K163">
        <v>3</v>
      </c>
      <c r="L163">
        <v>184.79999999999998</v>
      </c>
      <c r="M163">
        <v>11.200000000000001</v>
      </c>
      <c r="N163">
        <v>132.99999999999997</v>
      </c>
      <c r="O163">
        <v>21.699999999999996</v>
      </c>
      <c r="P163" s="21">
        <v>18.060000000000002</v>
      </c>
    </row>
    <row r="164" spans="1:16" x14ac:dyDescent="0.2">
      <c r="A164">
        <v>2012</v>
      </c>
      <c r="B164">
        <v>7</v>
      </c>
      <c r="C164">
        <v>0.4</v>
      </c>
      <c r="D164">
        <v>94.299999999999969</v>
      </c>
      <c r="E164">
        <v>0</v>
      </c>
      <c r="F164">
        <v>0</v>
      </c>
      <c r="G164">
        <v>0</v>
      </c>
      <c r="H164">
        <v>155.89999999999998</v>
      </c>
      <c r="I164">
        <v>0</v>
      </c>
      <c r="J164">
        <v>341.90000000000003</v>
      </c>
      <c r="K164">
        <v>0</v>
      </c>
      <c r="L164">
        <v>279.89999999999992</v>
      </c>
      <c r="M164">
        <v>0</v>
      </c>
      <c r="N164">
        <v>217.89999999999992</v>
      </c>
      <c r="O164">
        <v>46.4</v>
      </c>
      <c r="P164" s="21">
        <v>21.029032258064522</v>
      </c>
    </row>
    <row r="165" spans="1:16" x14ac:dyDescent="0.2">
      <c r="A165">
        <v>2012</v>
      </c>
      <c r="B165">
        <v>8</v>
      </c>
      <c r="C165">
        <v>30.099999999999998</v>
      </c>
      <c r="D165">
        <v>47.399999999999991</v>
      </c>
      <c r="E165">
        <v>0</v>
      </c>
      <c r="F165">
        <v>0</v>
      </c>
      <c r="G165">
        <v>11.700000000000001</v>
      </c>
      <c r="H165">
        <v>91</v>
      </c>
      <c r="I165">
        <v>0</v>
      </c>
      <c r="J165">
        <v>265.29999999999995</v>
      </c>
      <c r="K165">
        <v>0</v>
      </c>
      <c r="L165">
        <v>203.29999999999998</v>
      </c>
      <c r="M165">
        <v>2.3000000000000007</v>
      </c>
      <c r="N165">
        <v>143.60000000000002</v>
      </c>
      <c r="O165">
        <v>17.5</v>
      </c>
      <c r="P165" s="21">
        <v>18.558064516129029</v>
      </c>
    </row>
    <row r="166" spans="1:16" x14ac:dyDescent="0.2">
      <c r="A166">
        <v>2012</v>
      </c>
      <c r="B166">
        <v>9</v>
      </c>
      <c r="C166">
        <v>165.3</v>
      </c>
      <c r="D166">
        <v>11.8</v>
      </c>
      <c r="E166">
        <v>0</v>
      </c>
      <c r="F166">
        <v>0</v>
      </c>
      <c r="G166">
        <v>121.6</v>
      </c>
      <c r="H166">
        <v>28.099999999999998</v>
      </c>
      <c r="I166">
        <v>19.400000000000002</v>
      </c>
      <c r="J166">
        <v>105.90000000000003</v>
      </c>
      <c r="K166">
        <v>46.7</v>
      </c>
      <c r="L166">
        <v>73.199999999999989</v>
      </c>
      <c r="M166">
        <v>82.799999999999983</v>
      </c>
      <c r="N166">
        <v>49.29999999999999</v>
      </c>
      <c r="O166">
        <v>3.4999999999999964</v>
      </c>
      <c r="P166" s="21">
        <v>12.883333333333331</v>
      </c>
    </row>
    <row r="167" spans="1:16" x14ac:dyDescent="0.2">
      <c r="A167">
        <v>2012</v>
      </c>
      <c r="B167">
        <v>10</v>
      </c>
      <c r="C167">
        <v>351.9</v>
      </c>
      <c r="D167">
        <v>0</v>
      </c>
      <c r="E167">
        <v>0</v>
      </c>
      <c r="F167">
        <v>0</v>
      </c>
      <c r="G167">
        <v>289.90000000000003</v>
      </c>
      <c r="H167">
        <v>0</v>
      </c>
      <c r="I167">
        <v>126.00000000000001</v>
      </c>
      <c r="J167">
        <v>22.1</v>
      </c>
      <c r="K167">
        <v>175.00000000000003</v>
      </c>
      <c r="L167">
        <v>9.1</v>
      </c>
      <c r="M167">
        <v>228.80000000000004</v>
      </c>
      <c r="N167">
        <v>0.90000000000000036</v>
      </c>
      <c r="O167">
        <v>0</v>
      </c>
      <c r="P167" s="21">
        <v>6.6483870967741927</v>
      </c>
    </row>
    <row r="168" spans="1:16" x14ac:dyDescent="0.2">
      <c r="A168">
        <v>2012</v>
      </c>
      <c r="B168">
        <v>11</v>
      </c>
      <c r="C168">
        <v>571.4000000000002</v>
      </c>
      <c r="D168">
        <v>0</v>
      </c>
      <c r="E168">
        <v>11</v>
      </c>
      <c r="F168">
        <v>72.899999999999991</v>
      </c>
      <c r="G168">
        <v>511.40000000000015</v>
      </c>
      <c r="H168">
        <v>0</v>
      </c>
      <c r="I168">
        <v>331.40000000000003</v>
      </c>
      <c r="J168">
        <v>0</v>
      </c>
      <c r="K168">
        <v>391.40000000000003</v>
      </c>
      <c r="L168">
        <v>0</v>
      </c>
      <c r="M168">
        <v>451.40000000000009</v>
      </c>
      <c r="N168">
        <v>0</v>
      </c>
      <c r="O168">
        <v>0</v>
      </c>
      <c r="P168" s="21">
        <v>-1.0466666666666666</v>
      </c>
    </row>
    <row r="169" spans="1:16" x14ac:dyDescent="0.2">
      <c r="A169">
        <v>2012</v>
      </c>
      <c r="B169">
        <v>12</v>
      </c>
      <c r="C169">
        <v>775.79999999999984</v>
      </c>
      <c r="D169">
        <v>0</v>
      </c>
      <c r="E169">
        <v>20</v>
      </c>
      <c r="F169">
        <v>227.79999999999998</v>
      </c>
      <c r="G169">
        <v>713.8</v>
      </c>
      <c r="H169">
        <v>0</v>
      </c>
      <c r="I169">
        <v>527.80000000000007</v>
      </c>
      <c r="J169">
        <v>0</v>
      </c>
      <c r="K169">
        <v>589.79999999999995</v>
      </c>
      <c r="L169">
        <v>0</v>
      </c>
      <c r="M169">
        <v>651.79999999999995</v>
      </c>
      <c r="N169">
        <v>0</v>
      </c>
      <c r="O169">
        <v>0</v>
      </c>
      <c r="P169" s="21">
        <v>-7.0258064516129037</v>
      </c>
    </row>
    <row r="170" spans="1:16" x14ac:dyDescent="0.2">
      <c r="A170">
        <v>2013</v>
      </c>
      <c r="B170">
        <v>1</v>
      </c>
      <c r="C170">
        <v>914.40000000000009</v>
      </c>
      <c r="D170">
        <v>0</v>
      </c>
      <c r="E170">
        <v>24</v>
      </c>
      <c r="F170">
        <v>361.19999999999993</v>
      </c>
      <c r="G170">
        <v>852.4000000000002</v>
      </c>
      <c r="H170">
        <v>0</v>
      </c>
      <c r="I170">
        <v>666.40000000000009</v>
      </c>
      <c r="J170">
        <v>0</v>
      </c>
      <c r="K170">
        <v>728.40000000000009</v>
      </c>
      <c r="L170">
        <v>0</v>
      </c>
      <c r="M170">
        <v>790.40000000000009</v>
      </c>
      <c r="N170">
        <v>0</v>
      </c>
      <c r="O170">
        <v>0</v>
      </c>
      <c r="P170" s="21">
        <v>-11.496774193548385</v>
      </c>
    </row>
    <row r="171" spans="1:16" x14ac:dyDescent="0.2">
      <c r="A171">
        <v>2013</v>
      </c>
      <c r="B171">
        <v>2</v>
      </c>
      <c r="C171">
        <v>811.19999999999993</v>
      </c>
      <c r="D171">
        <v>0</v>
      </c>
      <c r="E171">
        <v>28</v>
      </c>
      <c r="F171">
        <v>307.2</v>
      </c>
      <c r="G171">
        <v>755.19999999999993</v>
      </c>
      <c r="H171">
        <v>0</v>
      </c>
      <c r="I171">
        <v>587.19999999999993</v>
      </c>
      <c r="J171">
        <v>0</v>
      </c>
      <c r="K171">
        <v>643.19999999999993</v>
      </c>
      <c r="L171">
        <v>0</v>
      </c>
      <c r="M171">
        <v>699.19999999999993</v>
      </c>
      <c r="N171">
        <v>0</v>
      </c>
      <c r="O171">
        <v>0</v>
      </c>
      <c r="P171" s="21">
        <v>-10.971428571428572</v>
      </c>
    </row>
    <row r="172" spans="1:16" x14ac:dyDescent="0.2">
      <c r="A172">
        <v>2013</v>
      </c>
      <c r="B172">
        <v>3</v>
      </c>
      <c r="C172">
        <v>687.59999999999991</v>
      </c>
      <c r="D172">
        <v>0</v>
      </c>
      <c r="E172">
        <v>17</v>
      </c>
      <c r="F172">
        <v>141.80000000000001</v>
      </c>
      <c r="G172">
        <v>625.59999999999991</v>
      </c>
      <c r="H172">
        <v>0</v>
      </c>
      <c r="I172">
        <v>439.59999999999991</v>
      </c>
      <c r="J172">
        <v>0</v>
      </c>
      <c r="K172">
        <v>501.59999999999991</v>
      </c>
      <c r="L172">
        <v>0</v>
      </c>
      <c r="M172">
        <v>563.59999999999991</v>
      </c>
      <c r="N172">
        <v>0</v>
      </c>
      <c r="O172">
        <v>0</v>
      </c>
      <c r="P172" s="21">
        <v>-4.1806451612903235</v>
      </c>
    </row>
    <row r="173" spans="1:16" x14ac:dyDescent="0.2">
      <c r="A173">
        <v>2013</v>
      </c>
      <c r="B173">
        <v>4</v>
      </c>
      <c r="C173">
        <v>512.1</v>
      </c>
      <c r="D173">
        <v>0</v>
      </c>
      <c r="E173">
        <v>5</v>
      </c>
      <c r="F173">
        <v>55.2</v>
      </c>
      <c r="G173">
        <v>442.1</v>
      </c>
      <c r="H173">
        <v>0</v>
      </c>
      <c r="I173">
        <v>270.10000000000008</v>
      </c>
      <c r="J173">
        <v>8</v>
      </c>
      <c r="K173">
        <v>326.10000000000002</v>
      </c>
      <c r="L173">
        <v>4</v>
      </c>
      <c r="M173">
        <v>382.50000000000006</v>
      </c>
      <c r="N173">
        <v>0.40000000000000036</v>
      </c>
      <c r="O173">
        <v>0</v>
      </c>
      <c r="P173" s="21">
        <v>1.2633333333333332</v>
      </c>
    </row>
    <row r="174" spans="1:16" x14ac:dyDescent="0.2">
      <c r="A174">
        <v>2013</v>
      </c>
      <c r="B174">
        <v>5</v>
      </c>
      <c r="C174">
        <v>193.89999999999998</v>
      </c>
      <c r="D174">
        <v>3.8000000000000003</v>
      </c>
      <c r="E174">
        <v>0</v>
      </c>
      <c r="F174">
        <v>0</v>
      </c>
      <c r="G174">
        <v>145.1</v>
      </c>
      <c r="H174">
        <v>16.999999999999996</v>
      </c>
      <c r="I174">
        <v>46.7</v>
      </c>
      <c r="J174">
        <v>104.6</v>
      </c>
      <c r="K174">
        <v>73.500000000000014</v>
      </c>
      <c r="L174">
        <v>69.399999999999991</v>
      </c>
      <c r="M174">
        <v>106.69999999999999</v>
      </c>
      <c r="N174">
        <v>40.599999999999994</v>
      </c>
      <c r="O174">
        <v>0.69999999999999929</v>
      </c>
      <c r="P174" s="21">
        <v>11.867741935483869</v>
      </c>
    </row>
    <row r="175" spans="1:16" x14ac:dyDescent="0.2">
      <c r="A175">
        <v>2013</v>
      </c>
      <c r="B175">
        <v>6</v>
      </c>
      <c r="C175">
        <v>83.1</v>
      </c>
      <c r="D175">
        <v>16.8</v>
      </c>
      <c r="E175">
        <v>0</v>
      </c>
      <c r="F175">
        <v>0</v>
      </c>
      <c r="G175">
        <v>47.900000000000006</v>
      </c>
      <c r="H175">
        <v>41.6</v>
      </c>
      <c r="I175">
        <v>1.1999999999999993</v>
      </c>
      <c r="J175">
        <v>174.89999999999998</v>
      </c>
      <c r="K175">
        <v>7.3999999999999986</v>
      </c>
      <c r="L175">
        <v>121.10000000000002</v>
      </c>
      <c r="M175">
        <v>22.4</v>
      </c>
      <c r="N175">
        <v>76.099999999999994</v>
      </c>
      <c r="O175">
        <v>7.5999999999999979</v>
      </c>
      <c r="P175" s="21">
        <v>15.79</v>
      </c>
    </row>
    <row r="176" spans="1:16" x14ac:dyDescent="0.2">
      <c r="A176">
        <v>2013</v>
      </c>
      <c r="B176">
        <v>7</v>
      </c>
      <c r="C176">
        <v>30</v>
      </c>
      <c r="D176">
        <v>59.20000000000001</v>
      </c>
      <c r="E176">
        <v>0</v>
      </c>
      <c r="F176">
        <v>0</v>
      </c>
      <c r="G176">
        <v>8.3000000000000007</v>
      </c>
      <c r="H176">
        <v>99.500000000000014</v>
      </c>
      <c r="I176">
        <v>0</v>
      </c>
      <c r="J176">
        <v>277.19999999999993</v>
      </c>
      <c r="K176">
        <v>0</v>
      </c>
      <c r="L176">
        <v>215.2</v>
      </c>
      <c r="M176">
        <v>0.30000000000000071</v>
      </c>
      <c r="N176">
        <v>153.50000000000006</v>
      </c>
      <c r="O176">
        <v>31.1</v>
      </c>
      <c r="P176" s="21">
        <v>18.941935483870967</v>
      </c>
    </row>
    <row r="177" spans="1:16" x14ac:dyDescent="0.2">
      <c r="A177">
        <v>2013</v>
      </c>
      <c r="B177">
        <v>8</v>
      </c>
      <c r="C177">
        <v>49.4</v>
      </c>
      <c r="D177">
        <v>30.8</v>
      </c>
      <c r="E177">
        <v>0</v>
      </c>
      <c r="F177">
        <v>0</v>
      </c>
      <c r="G177">
        <v>17.199999999999996</v>
      </c>
      <c r="H177">
        <v>60.599999999999994</v>
      </c>
      <c r="I177">
        <v>0</v>
      </c>
      <c r="J177">
        <v>229.4</v>
      </c>
      <c r="K177">
        <v>1.6999999999999993</v>
      </c>
      <c r="L177">
        <v>169.10000000000002</v>
      </c>
      <c r="M177">
        <v>5</v>
      </c>
      <c r="N177">
        <v>110.39999999999999</v>
      </c>
      <c r="O177">
        <v>13.8</v>
      </c>
      <c r="P177" s="21">
        <v>17.399999999999999</v>
      </c>
    </row>
    <row r="178" spans="1:16" x14ac:dyDescent="0.2">
      <c r="A178">
        <v>2013</v>
      </c>
      <c r="B178">
        <v>9</v>
      </c>
      <c r="C178">
        <v>160.10000000000005</v>
      </c>
      <c r="D178">
        <v>1.3</v>
      </c>
      <c r="E178">
        <v>0</v>
      </c>
      <c r="F178">
        <v>0</v>
      </c>
      <c r="G178">
        <v>111</v>
      </c>
      <c r="H178">
        <v>12.2</v>
      </c>
      <c r="I178">
        <v>19.200000000000003</v>
      </c>
      <c r="J178">
        <v>100.4</v>
      </c>
      <c r="K178">
        <v>38.199999999999996</v>
      </c>
      <c r="L178">
        <v>59.400000000000006</v>
      </c>
      <c r="M178">
        <v>70.7</v>
      </c>
      <c r="N178">
        <v>31.9</v>
      </c>
      <c r="O178">
        <v>0</v>
      </c>
      <c r="P178" s="21">
        <v>12.706666666666665</v>
      </c>
    </row>
    <row r="179" spans="1:16" x14ac:dyDescent="0.2">
      <c r="A179">
        <v>2013</v>
      </c>
      <c r="B179">
        <v>10</v>
      </c>
      <c r="C179">
        <v>327.09999999999997</v>
      </c>
      <c r="D179">
        <v>0</v>
      </c>
      <c r="E179">
        <v>0</v>
      </c>
      <c r="F179">
        <v>7.3000000000000007</v>
      </c>
      <c r="G179">
        <v>265.09999999999997</v>
      </c>
      <c r="H179">
        <v>0</v>
      </c>
      <c r="I179">
        <v>113.10000000000001</v>
      </c>
      <c r="J179">
        <v>34</v>
      </c>
      <c r="K179">
        <v>154.1</v>
      </c>
      <c r="L179">
        <v>13</v>
      </c>
      <c r="M179">
        <v>205.79999999999998</v>
      </c>
      <c r="N179">
        <v>2.7000000000000011</v>
      </c>
      <c r="O179">
        <v>0</v>
      </c>
      <c r="P179" s="21">
        <v>7.4483870967741916</v>
      </c>
    </row>
    <row r="180" spans="1:16" x14ac:dyDescent="0.2">
      <c r="A180">
        <v>2013</v>
      </c>
      <c r="B180">
        <v>11</v>
      </c>
      <c r="C180">
        <v>623.80000000000007</v>
      </c>
      <c r="D180">
        <v>0</v>
      </c>
      <c r="E180">
        <v>12</v>
      </c>
      <c r="F180">
        <v>124.60000000000004</v>
      </c>
      <c r="G180">
        <v>563.79999999999995</v>
      </c>
      <c r="H180">
        <v>0</v>
      </c>
      <c r="I180">
        <v>384.2</v>
      </c>
      <c r="J180">
        <v>0.40000000000000036</v>
      </c>
      <c r="K180">
        <v>443.79999999999995</v>
      </c>
      <c r="L180">
        <v>0</v>
      </c>
      <c r="M180">
        <v>503.79999999999995</v>
      </c>
      <c r="N180">
        <v>0</v>
      </c>
      <c r="O180">
        <v>0</v>
      </c>
      <c r="P180" s="21">
        <v>-2.7933333333333334</v>
      </c>
    </row>
    <row r="181" spans="1:16" x14ac:dyDescent="0.2">
      <c r="A181">
        <v>2013</v>
      </c>
      <c r="B181">
        <v>12</v>
      </c>
      <c r="C181">
        <v>985.00000000000011</v>
      </c>
      <c r="D181">
        <v>0</v>
      </c>
      <c r="E181">
        <v>31</v>
      </c>
      <c r="F181">
        <v>427.00000000000011</v>
      </c>
      <c r="G181">
        <v>923</v>
      </c>
      <c r="H181">
        <v>0</v>
      </c>
      <c r="I181">
        <v>737</v>
      </c>
      <c r="J181">
        <v>0</v>
      </c>
      <c r="K181">
        <v>799</v>
      </c>
      <c r="L181">
        <v>0</v>
      </c>
      <c r="M181">
        <v>861</v>
      </c>
      <c r="N181">
        <v>0</v>
      </c>
      <c r="O181">
        <v>0</v>
      </c>
      <c r="P181" s="21">
        <v>-13.7741935483871</v>
      </c>
    </row>
    <row r="182" spans="1:16" x14ac:dyDescent="0.2">
      <c r="A182">
        <v>2014</v>
      </c>
      <c r="B182">
        <v>1</v>
      </c>
      <c r="C182">
        <v>1037.5</v>
      </c>
      <c r="D182">
        <v>0</v>
      </c>
      <c r="E182">
        <v>26</v>
      </c>
      <c r="F182">
        <v>480.29999999999995</v>
      </c>
      <c r="G182">
        <v>975.5</v>
      </c>
      <c r="H182">
        <v>0</v>
      </c>
      <c r="I182">
        <v>789.5</v>
      </c>
      <c r="J182">
        <v>0</v>
      </c>
      <c r="K182">
        <v>851.5</v>
      </c>
      <c r="L182">
        <v>0</v>
      </c>
      <c r="M182">
        <v>913.5</v>
      </c>
      <c r="N182">
        <v>0</v>
      </c>
      <c r="O182">
        <v>0</v>
      </c>
      <c r="P182" s="21">
        <v>-15.46774193548387</v>
      </c>
    </row>
    <row r="183" spans="1:16" x14ac:dyDescent="0.2">
      <c r="A183">
        <v>2014</v>
      </c>
      <c r="B183">
        <v>2</v>
      </c>
      <c r="C183">
        <v>886.50000000000011</v>
      </c>
      <c r="D183">
        <v>0</v>
      </c>
      <c r="E183">
        <v>28</v>
      </c>
      <c r="F183">
        <v>382.5</v>
      </c>
      <c r="G183">
        <v>830.50000000000011</v>
      </c>
      <c r="H183">
        <v>0</v>
      </c>
      <c r="I183">
        <v>662.50000000000011</v>
      </c>
      <c r="J183">
        <v>0</v>
      </c>
      <c r="K183">
        <v>718.50000000000011</v>
      </c>
      <c r="L183">
        <v>0</v>
      </c>
      <c r="M183">
        <v>774.5</v>
      </c>
      <c r="N183">
        <v>0</v>
      </c>
      <c r="O183">
        <v>0</v>
      </c>
      <c r="P183" s="21">
        <v>-13.660714285714288</v>
      </c>
    </row>
    <row r="184" spans="1:16" x14ac:dyDescent="0.2">
      <c r="A184">
        <v>2014</v>
      </c>
      <c r="B184">
        <v>3</v>
      </c>
      <c r="C184">
        <v>884.69999999999982</v>
      </c>
      <c r="D184">
        <v>0</v>
      </c>
      <c r="E184">
        <v>30</v>
      </c>
      <c r="F184">
        <v>328</v>
      </c>
      <c r="G184">
        <v>822.69999999999982</v>
      </c>
      <c r="H184">
        <v>0</v>
      </c>
      <c r="I184">
        <v>636.6999999999997</v>
      </c>
      <c r="J184">
        <v>0</v>
      </c>
      <c r="K184">
        <v>698.6999999999997</v>
      </c>
      <c r="L184">
        <v>0</v>
      </c>
      <c r="M184">
        <v>760.69999999999982</v>
      </c>
      <c r="N184">
        <v>0</v>
      </c>
      <c r="O184">
        <v>0</v>
      </c>
      <c r="P184" s="21">
        <v>-10.538709677419353</v>
      </c>
    </row>
    <row r="185" spans="1:16" x14ac:dyDescent="0.2">
      <c r="A185">
        <v>2014</v>
      </c>
      <c r="B185">
        <v>4</v>
      </c>
      <c r="C185">
        <v>498.89999999999981</v>
      </c>
      <c r="D185">
        <v>0</v>
      </c>
      <c r="E185">
        <v>4</v>
      </c>
      <c r="F185">
        <v>31.599999999999998</v>
      </c>
      <c r="G185">
        <v>438.89999999999981</v>
      </c>
      <c r="H185">
        <v>0</v>
      </c>
      <c r="I185">
        <v>258.89999999999998</v>
      </c>
      <c r="J185">
        <v>0</v>
      </c>
      <c r="K185">
        <v>318.89999999999992</v>
      </c>
      <c r="L185">
        <v>0</v>
      </c>
      <c r="M185">
        <v>378.89999999999986</v>
      </c>
      <c r="N185">
        <v>0</v>
      </c>
      <c r="O185">
        <v>0</v>
      </c>
      <c r="P185" s="21">
        <v>1.37</v>
      </c>
    </row>
    <row r="186" spans="1:16" x14ac:dyDescent="0.2">
      <c r="A186">
        <v>2014</v>
      </c>
      <c r="B186">
        <v>5</v>
      </c>
      <c r="C186">
        <v>209.19999999999996</v>
      </c>
      <c r="D186">
        <v>2.7</v>
      </c>
      <c r="E186">
        <v>0</v>
      </c>
      <c r="F186">
        <v>0</v>
      </c>
      <c r="G186">
        <v>154</v>
      </c>
      <c r="H186">
        <v>9.5000000000000036</v>
      </c>
      <c r="I186">
        <v>45.300000000000004</v>
      </c>
      <c r="J186">
        <v>86.8</v>
      </c>
      <c r="K186">
        <v>73.600000000000009</v>
      </c>
      <c r="L186">
        <v>53.100000000000009</v>
      </c>
      <c r="M186">
        <v>111.00000000000001</v>
      </c>
      <c r="N186">
        <v>28.500000000000004</v>
      </c>
      <c r="O186">
        <v>0.60000000000000142</v>
      </c>
      <c r="P186" s="21">
        <v>11.338709677419356</v>
      </c>
    </row>
    <row r="187" spans="1:16" x14ac:dyDescent="0.2">
      <c r="A187">
        <v>2014</v>
      </c>
      <c r="B187">
        <v>6</v>
      </c>
      <c r="C187">
        <v>48.8</v>
      </c>
      <c r="D187">
        <v>20.8</v>
      </c>
      <c r="E187">
        <v>0</v>
      </c>
      <c r="F187">
        <v>0</v>
      </c>
      <c r="G187">
        <v>19.799999999999997</v>
      </c>
      <c r="H187">
        <v>51.800000000000011</v>
      </c>
      <c r="I187">
        <v>0</v>
      </c>
      <c r="J187">
        <v>212.00000000000003</v>
      </c>
      <c r="K187">
        <v>0.90000000000000036</v>
      </c>
      <c r="L187">
        <v>152.9</v>
      </c>
      <c r="M187">
        <v>6.1000000000000014</v>
      </c>
      <c r="N187">
        <v>98.100000000000009</v>
      </c>
      <c r="O187">
        <v>7.5</v>
      </c>
      <c r="P187" s="21">
        <v>17.066666666666666</v>
      </c>
    </row>
    <row r="188" spans="1:16" x14ac:dyDescent="0.2">
      <c r="A188">
        <v>2014</v>
      </c>
      <c r="B188">
        <v>7</v>
      </c>
      <c r="C188">
        <v>52.199999999999996</v>
      </c>
      <c r="D188">
        <v>18.3</v>
      </c>
      <c r="E188">
        <v>0</v>
      </c>
      <c r="F188">
        <v>0</v>
      </c>
      <c r="G188">
        <v>20.099999999999998</v>
      </c>
      <c r="H188">
        <v>48.2</v>
      </c>
      <c r="I188">
        <v>0</v>
      </c>
      <c r="J188">
        <v>214.09999999999997</v>
      </c>
      <c r="K188">
        <v>0</v>
      </c>
      <c r="L188">
        <v>152.1</v>
      </c>
      <c r="M188">
        <v>1.8999999999999986</v>
      </c>
      <c r="N188">
        <v>92.000000000000014</v>
      </c>
      <c r="O188">
        <v>3.8000000000000007</v>
      </c>
      <c r="P188" s="21">
        <v>16.906451612903229</v>
      </c>
    </row>
    <row r="189" spans="1:16" x14ac:dyDescent="0.2">
      <c r="A189">
        <v>2014</v>
      </c>
      <c r="B189">
        <v>8</v>
      </c>
      <c r="C189">
        <v>57.199999999999996</v>
      </c>
      <c r="D189">
        <v>21.400000000000002</v>
      </c>
      <c r="E189">
        <v>0</v>
      </c>
      <c r="F189">
        <v>0</v>
      </c>
      <c r="G189">
        <v>28.000000000000004</v>
      </c>
      <c r="H189">
        <v>54.199999999999996</v>
      </c>
      <c r="I189">
        <v>1.1999999999999993</v>
      </c>
      <c r="J189">
        <v>213.39999999999995</v>
      </c>
      <c r="K189">
        <v>4.0999999999999996</v>
      </c>
      <c r="L189">
        <v>154.30000000000001</v>
      </c>
      <c r="M189">
        <v>12.100000000000001</v>
      </c>
      <c r="N189">
        <v>100.30000000000001</v>
      </c>
      <c r="O189">
        <v>3.8999999999999986</v>
      </c>
      <c r="P189" s="21">
        <v>16.845161290322583</v>
      </c>
    </row>
    <row r="190" spans="1:16" x14ac:dyDescent="0.2">
      <c r="A190">
        <v>2014</v>
      </c>
      <c r="B190">
        <v>9</v>
      </c>
      <c r="C190">
        <v>166.00000000000003</v>
      </c>
      <c r="D190">
        <v>4.6999999999999993</v>
      </c>
      <c r="E190">
        <v>0</v>
      </c>
      <c r="F190">
        <v>0</v>
      </c>
      <c r="G190">
        <v>123.40000000000002</v>
      </c>
      <c r="H190">
        <v>22.100000000000005</v>
      </c>
      <c r="I190">
        <v>33.299999999999997</v>
      </c>
      <c r="J190">
        <v>111.99999999999999</v>
      </c>
      <c r="K190">
        <v>58.300000000000004</v>
      </c>
      <c r="L190">
        <v>77.000000000000014</v>
      </c>
      <c r="M190">
        <v>87.000000000000014</v>
      </c>
      <c r="N190">
        <v>45.7</v>
      </c>
      <c r="O190">
        <v>0</v>
      </c>
      <c r="P190" s="21">
        <v>12.623333333333337</v>
      </c>
    </row>
    <row r="191" spans="1:16" x14ac:dyDescent="0.2">
      <c r="A191">
        <v>2014</v>
      </c>
      <c r="B191">
        <v>10</v>
      </c>
      <c r="C191">
        <v>366.79999999999995</v>
      </c>
      <c r="D191">
        <v>0</v>
      </c>
      <c r="E191">
        <v>0</v>
      </c>
      <c r="F191">
        <v>3</v>
      </c>
      <c r="G191">
        <v>305</v>
      </c>
      <c r="H191">
        <v>0.19999999999999929</v>
      </c>
      <c r="I191">
        <v>132.1</v>
      </c>
      <c r="J191">
        <v>13.3</v>
      </c>
      <c r="K191">
        <v>187.69999999999996</v>
      </c>
      <c r="L191">
        <v>6.9</v>
      </c>
      <c r="M191">
        <v>245.39999999999998</v>
      </c>
      <c r="N191">
        <v>2.5999999999999996</v>
      </c>
      <c r="O191">
        <v>0</v>
      </c>
      <c r="P191" s="21">
        <v>6.1677419354838712</v>
      </c>
    </row>
    <row r="192" spans="1:16" x14ac:dyDescent="0.2">
      <c r="A192">
        <v>2014</v>
      </c>
      <c r="B192">
        <v>11</v>
      </c>
      <c r="C192">
        <v>675.80000000000007</v>
      </c>
      <c r="D192">
        <v>0</v>
      </c>
      <c r="E192">
        <v>20</v>
      </c>
      <c r="F192">
        <v>156.9</v>
      </c>
      <c r="G192">
        <v>615.80000000000007</v>
      </c>
      <c r="H192">
        <v>0</v>
      </c>
      <c r="I192">
        <v>435.80000000000007</v>
      </c>
      <c r="J192">
        <v>0</v>
      </c>
      <c r="K192">
        <v>495.80000000000007</v>
      </c>
      <c r="L192">
        <v>0</v>
      </c>
      <c r="M192">
        <v>555.80000000000007</v>
      </c>
      <c r="N192">
        <v>0</v>
      </c>
      <c r="O192">
        <v>0</v>
      </c>
      <c r="P192" s="21">
        <v>-4.5266666666666664</v>
      </c>
    </row>
    <row r="193" spans="1:16" x14ac:dyDescent="0.2">
      <c r="A193">
        <v>2014</v>
      </c>
      <c r="B193">
        <v>12</v>
      </c>
      <c r="C193">
        <v>779.19999999999993</v>
      </c>
      <c r="D193">
        <v>0</v>
      </c>
      <c r="E193">
        <v>20</v>
      </c>
      <c r="F193">
        <v>224</v>
      </c>
      <c r="G193">
        <v>717.19999999999993</v>
      </c>
      <c r="H193">
        <v>0</v>
      </c>
      <c r="I193">
        <v>531.20000000000005</v>
      </c>
      <c r="J193">
        <v>0</v>
      </c>
      <c r="K193">
        <v>593.20000000000005</v>
      </c>
      <c r="L193">
        <v>0</v>
      </c>
      <c r="M193">
        <v>655.20000000000005</v>
      </c>
      <c r="N193">
        <v>0</v>
      </c>
      <c r="O193">
        <v>0</v>
      </c>
      <c r="P193" s="21">
        <v>-7.1354838709677431</v>
      </c>
    </row>
    <row r="194" spans="1:16" x14ac:dyDescent="0.2">
      <c r="A194">
        <v>2015</v>
      </c>
      <c r="B194">
        <v>1</v>
      </c>
      <c r="C194">
        <v>1038.4999999999995</v>
      </c>
      <c r="D194">
        <v>0</v>
      </c>
      <c r="E194">
        <v>31</v>
      </c>
      <c r="F194">
        <v>480.5</v>
      </c>
      <c r="G194">
        <v>976.49999999999966</v>
      </c>
      <c r="H194">
        <v>0</v>
      </c>
      <c r="I194">
        <v>790.49999999999966</v>
      </c>
      <c r="J194">
        <v>0</v>
      </c>
      <c r="K194">
        <v>852.49999999999966</v>
      </c>
      <c r="L194">
        <v>0</v>
      </c>
      <c r="M194">
        <v>914.49999999999966</v>
      </c>
      <c r="N194">
        <v>0</v>
      </c>
      <c r="O194">
        <v>0</v>
      </c>
      <c r="P194" s="21">
        <v>-15.5</v>
      </c>
    </row>
    <row r="195" spans="1:16" x14ac:dyDescent="0.2">
      <c r="A195">
        <v>2015</v>
      </c>
      <c r="B195">
        <v>2</v>
      </c>
      <c r="C195">
        <v>1043.5</v>
      </c>
      <c r="D195">
        <v>0</v>
      </c>
      <c r="E195">
        <v>28</v>
      </c>
      <c r="F195">
        <v>539.49999999999989</v>
      </c>
      <c r="G195">
        <v>987.49999999999989</v>
      </c>
      <c r="H195">
        <v>0</v>
      </c>
      <c r="I195">
        <v>819.49999999999977</v>
      </c>
      <c r="J195">
        <v>0</v>
      </c>
      <c r="K195">
        <v>875.49999999999977</v>
      </c>
      <c r="L195">
        <v>0</v>
      </c>
      <c r="M195">
        <v>931.49999999999989</v>
      </c>
      <c r="N195">
        <v>0</v>
      </c>
      <c r="O195">
        <v>0</v>
      </c>
      <c r="P195" s="21">
        <v>-19.267857142857139</v>
      </c>
    </row>
    <row r="196" spans="1:16" x14ac:dyDescent="0.2">
      <c r="A196">
        <v>2015</v>
      </c>
      <c r="B196">
        <v>3</v>
      </c>
      <c r="C196">
        <v>787.69999999999982</v>
      </c>
      <c r="D196">
        <v>0</v>
      </c>
      <c r="E196">
        <v>25</v>
      </c>
      <c r="F196">
        <v>234.50000000000006</v>
      </c>
      <c r="G196">
        <v>725.69999999999982</v>
      </c>
      <c r="H196">
        <v>0</v>
      </c>
      <c r="I196">
        <v>539.69999999999982</v>
      </c>
      <c r="J196">
        <v>0</v>
      </c>
      <c r="K196">
        <v>601.69999999999993</v>
      </c>
      <c r="L196">
        <v>0</v>
      </c>
      <c r="M196">
        <v>663.69999999999993</v>
      </c>
      <c r="N196">
        <v>0</v>
      </c>
      <c r="O196">
        <v>0</v>
      </c>
      <c r="P196" s="21">
        <v>-7.40967741935484</v>
      </c>
    </row>
    <row r="197" spans="1:16" x14ac:dyDescent="0.2">
      <c r="A197">
        <v>2015</v>
      </c>
      <c r="B197">
        <v>4</v>
      </c>
      <c r="C197">
        <v>440.40000000000003</v>
      </c>
      <c r="D197">
        <v>0</v>
      </c>
      <c r="E197">
        <v>4</v>
      </c>
      <c r="F197">
        <v>23.8</v>
      </c>
      <c r="G197">
        <v>380.40000000000003</v>
      </c>
      <c r="H197">
        <v>0</v>
      </c>
      <c r="I197">
        <v>203.49999999999997</v>
      </c>
      <c r="J197">
        <v>3.1000000000000014</v>
      </c>
      <c r="K197">
        <v>260.40000000000003</v>
      </c>
      <c r="L197">
        <v>0</v>
      </c>
      <c r="M197">
        <v>320.39999999999998</v>
      </c>
      <c r="N197">
        <v>0</v>
      </c>
      <c r="O197">
        <v>0</v>
      </c>
      <c r="P197" s="21">
        <v>3.3200000000000003</v>
      </c>
    </row>
    <row r="198" spans="1:16" x14ac:dyDescent="0.2">
      <c r="A198">
        <v>2015</v>
      </c>
      <c r="B198">
        <v>5</v>
      </c>
      <c r="C198">
        <v>176.09999999999997</v>
      </c>
      <c r="D198">
        <v>6.1</v>
      </c>
      <c r="E198">
        <v>0</v>
      </c>
      <c r="F198">
        <v>0</v>
      </c>
      <c r="G198">
        <v>126.70000000000002</v>
      </c>
      <c r="H198">
        <v>18.7</v>
      </c>
      <c r="I198">
        <v>23.6</v>
      </c>
      <c r="J198">
        <v>101.60000000000001</v>
      </c>
      <c r="K198">
        <v>47.9</v>
      </c>
      <c r="L198">
        <v>63.9</v>
      </c>
      <c r="M198">
        <v>82.5</v>
      </c>
      <c r="N198">
        <v>36.5</v>
      </c>
      <c r="O198">
        <v>0.70000000000000284</v>
      </c>
      <c r="P198" s="21">
        <v>12.516129032258061</v>
      </c>
    </row>
    <row r="199" spans="1:16" x14ac:dyDescent="0.2">
      <c r="A199">
        <v>2015</v>
      </c>
      <c r="B199">
        <v>6</v>
      </c>
      <c r="C199">
        <v>69.90000000000002</v>
      </c>
      <c r="D199">
        <v>6.1000000000000005</v>
      </c>
      <c r="E199">
        <v>0</v>
      </c>
      <c r="F199">
        <v>0</v>
      </c>
      <c r="G199">
        <v>29.999999999999993</v>
      </c>
      <c r="H199">
        <v>26.200000000000003</v>
      </c>
      <c r="I199">
        <v>0</v>
      </c>
      <c r="J199">
        <v>176.20000000000002</v>
      </c>
      <c r="K199">
        <v>2</v>
      </c>
      <c r="L199">
        <v>118.2</v>
      </c>
      <c r="M199">
        <v>13.099999999999998</v>
      </c>
      <c r="N199">
        <v>69.3</v>
      </c>
      <c r="O199">
        <v>0.60000000000000142</v>
      </c>
      <c r="P199" s="21">
        <v>15.873333333333335</v>
      </c>
    </row>
    <row r="200" spans="1:16" x14ac:dyDescent="0.2">
      <c r="A200">
        <v>2015</v>
      </c>
      <c r="B200">
        <v>7</v>
      </c>
      <c r="C200">
        <v>31.399999999999995</v>
      </c>
      <c r="D200">
        <v>55.1</v>
      </c>
      <c r="E200">
        <v>0</v>
      </c>
      <c r="F200">
        <v>0</v>
      </c>
      <c r="G200">
        <v>13.7</v>
      </c>
      <c r="H200">
        <v>99.4</v>
      </c>
      <c r="I200">
        <v>0</v>
      </c>
      <c r="J200">
        <v>271.70000000000005</v>
      </c>
      <c r="K200">
        <v>0.59999999999999964</v>
      </c>
      <c r="L200">
        <v>210.29999999999998</v>
      </c>
      <c r="M200">
        <v>3.0999999999999996</v>
      </c>
      <c r="N200">
        <v>150.80000000000001</v>
      </c>
      <c r="O200">
        <v>23.5</v>
      </c>
      <c r="P200" s="21">
        <v>18.764516129032259</v>
      </c>
    </row>
    <row r="201" spans="1:16" x14ac:dyDescent="0.2">
      <c r="A201">
        <v>2015</v>
      </c>
      <c r="B201">
        <v>8</v>
      </c>
      <c r="C201">
        <v>35.200000000000003</v>
      </c>
      <c r="D201">
        <v>39.799999999999997</v>
      </c>
      <c r="E201">
        <v>0</v>
      </c>
      <c r="F201">
        <v>0</v>
      </c>
      <c r="G201">
        <v>12.7</v>
      </c>
      <c r="H201">
        <v>79.300000000000011</v>
      </c>
      <c r="I201">
        <v>0</v>
      </c>
      <c r="J201">
        <v>252.60000000000002</v>
      </c>
      <c r="K201">
        <v>0.5</v>
      </c>
      <c r="L201">
        <v>191.10000000000002</v>
      </c>
      <c r="M201">
        <v>4.6999999999999993</v>
      </c>
      <c r="N201">
        <v>133.29999999999998</v>
      </c>
      <c r="O201">
        <v>16.8</v>
      </c>
      <c r="P201" s="21">
        <v>18.148387096774194</v>
      </c>
    </row>
    <row r="202" spans="1:16" x14ac:dyDescent="0.2">
      <c r="A202">
        <v>2015</v>
      </c>
      <c r="B202">
        <v>9</v>
      </c>
      <c r="C202">
        <v>87.8</v>
      </c>
      <c r="D202">
        <v>38.099999999999994</v>
      </c>
      <c r="E202">
        <v>0</v>
      </c>
      <c r="F202">
        <v>0</v>
      </c>
      <c r="G202">
        <v>54.800000000000011</v>
      </c>
      <c r="H202">
        <v>65.099999999999994</v>
      </c>
      <c r="I202">
        <v>6.2</v>
      </c>
      <c r="J202">
        <v>196.50000000000003</v>
      </c>
      <c r="K202">
        <v>14.899999999999999</v>
      </c>
      <c r="L202">
        <v>145.19999999999996</v>
      </c>
      <c r="M202">
        <v>30.999999999999996</v>
      </c>
      <c r="N202">
        <v>101.29999999999998</v>
      </c>
      <c r="O202">
        <v>15.5</v>
      </c>
      <c r="P202" s="21">
        <v>16.34333333333333</v>
      </c>
    </row>
    <row r="203" spans="1:16" x14ac:dyDescent="0.2">
      <c r="A203">
        <v>2015</v>
      </c>
      <c r="B203">
        <v>10</v>
      </c>
      <c r="C203">
        <v>393.4</v>
      </c>
      <c r="D203">
        <v>0</v>
      </c>
      <c r="E203">
        <v>0</v>
      </c>
      <c r="F203">
        <v>2.7999999999999972</v>
      </c>
      <c r="G203">
        <v>331.4</v>
      </c>
      <c r="H203">
        <v>0</v>
      </c>
      <c r="I203">
        <v>153.70000000000002</v>
      </c>
      <c r="J203">
        <v>8.3000000000000007</v>
      </c>
      <c r="K203">
        <v>211.7</v>
      </c>
      <c r="L203">
        <v>4.3000000000000007</v>
      </c>
      <c r="M203">
        <v>269.8</v>
      </c>
      <c r="N203">
        <v>0.40000000000000036</v>
      </c>
      <c r="O203">
        <v>0</v>
      </c>
      <c r="P203" s="21">
        <v>5.3096774193548395</v>
      </c>
    </row>
    <row r="204" spans="1:16" x14ac:dyDescent="0.2">
      <c r="A204">
        <v>2015</v>
      </c>
      <c r="B204">
        <v>11</v>
      </c>
      <c r="C204">
        <v>488.29999999999995</v>
      </c>
      <c r="D204">
        <v>0</v>
      </c>
      <c r="E204">
        <v>5</v>
      </c>
      <c r="F204">
        <v>48.9</v>
      </c>
      <c r="G204">
        <v>428.29999999999995</v>
      </c>
      <c r="H204">
        <v>0</v>
      </c>
      <c r="I204">
        <v>252</v>
      </c>
      <c r="J204">
        <v>3.6999999999999993</v>
      </c>
      <c r="K204">
        <v>308.89999999999992</v>
      </c>
      <c r="L204">
        <v>0.59999999999999964</v>
      </c>
      <c r="M204">
        <v>368.29999999999995</v>
      </c>
      <c r="N204">
        <v>0</v>
      </c>
      <c r="O204">
        <v>0</v>
      </c>
      <c r="P204" s="21">
        <v>1.723333333333334</v>
      </c>
    </row>
    <row r="205" spans="1:16" x14ac:dyDescent="0.2">
      <c r="A205">
        <v>2015</v>
      </c>
      <c r="B205">
        <v>12</v>
      </c>
      <c r="C205">
        <v>599.1</v>
      </c>
      <c r="D205">
        <v>0</v>
      </c>
      <c r="E205">
        <v>7</v>
      </c>
      <c r="F205">
        <v>84.399999999999991</v>
      </c>
      <c r="G205">
        <v>537.1</v>
      </c>
      <c r="H205">
        <v>0</v>
      </c>
      <c r="I205">
        <v>351.09999999999997</v>
      </c>
      <c r="J205">
        <v>0</v>
      </c>
      <c r="K205">
        <v>413.09999999999991</v>
      </c>
      <c r="L205">
        <v>0</v>
      </c>
      <c r="M205">
        <v>475.09999999999991</v>
      </c>
      <c r="N205">
        <v>0</v>
      </c>
      <c r="O205">
        <v>0</v>
      </c>
      <c r="P205" s="21">
        <v>-1.3258064516129031</v>
      </c>
    </row>
    <row r="206" spans="1:16" x14ac:dyDescent="0.2">
      <c r="A206">
        <v>2016</v>
      </c>
      <c r="B206">
        <v>1</v>
      </c>
      <c r="C206">
        <v>884.60000000000014</v>
      </c>
      <c r="D206">
        <v>0</v>
      </c>
      <c r="E206">
        <v>27</v>
      </c>
      <c r="F206">
        <v>327.10000000000002</v>
      </c>
      <c r="G206">
        <v>822.60000000000014</v>
      </c>
      <c r="H206">
        <v>0</v>
      </c>
      <c r="I206">
        <v>636.6</v>
      </c>
      <c r="J206">
        <v>0</v>
      </c>
      <c r="K206">
        <v>698.60000000000014</v>
      </c>
      <c r="L206">
        <v>0</v>
      </c>
      <c r="M206">
        <v>760.60000000000014</v>
      </c>
      <c r="N206">
        <v>0</v>
      </c>
      <c r="O206">
        <v>0</v>
      </c>
      <c r="P206" s="21">
        <v>-10.535483870967745</v>
      </c>
    </row>
    <row r="207" spans="1:16" x14ac:dyDescent="0.2">
      <c r="A207">
        <v>2016</v>
      </c>
      <c r="B207">
        <v>2</v>
      </c>
      <c r="C207">
        <v>856.9</v>
      </c>
      <c r="D207">
        <v>0</v>
      </c>
      <c r="E207">
        <v>24</v>
      </c>
      <c r="F207">
        <v>336.00000000000006</v>
      </c>
      <c r="G207">
        <v>798.90000000000009</v>
      </c>
      <c r="H207">
        <v>0</v>
      </c>
      <c r="I207">
        <v>624.9</v>
      </c>
      <c r="J207">
        <v>0</v>
      </c>
      <c r="K207">
        <v>682.9</v>
      </c>
      <c r="L207">
        <v>0</v>
      </c>
      <c r="M207">
        <v>740.9</v>
      </c>
      <c r="N207">
        <v>0</v>
      </c>
      <c r="O207">
        <v>0</v>
      </c>
      <c r="P207" s="21">
        <v>-11.548275862068969</v>
      </c>
    </row>
    <row r="208" spans="1:16" x14ac:dyDescent="0.2">
      <c r="A208">
        <v>2016</v>
      </c>
      <c r="B208">
        <v>3</v>
      </c>
      <c r="C208">
        <v>659.40000000000009</v>
      </c>
      <c r="D208">
        <v>0</v>
      </c>
      <c r="E208">
        <v>13</v>
      </c>
      <c r="F208">
        <v>126.79999999999998</v>
      </c>
      <c r="G208">
        <v>597.40000000000009</v>
      </c>
      <c r="H208">
        <v>0</v>
      </c>
      <c r="I208">
        <v>411.40000000000009</v>
      </c>
      <c r="J208">
        <v>0</v>
      </c>
      <c r="K208">
        <v>473.40000000000009</v>
      </c>
      <c r="L208">
        <v>0</v>
      </c>
      <c r="M208">
        <v>535.40000000000009</v>
      </c>
      <c r="N208">
        <v>0</v>
      </c>
      <c r="O208">
        <v>0</v>
      </c>
      <c r="P208" s="21">
        <v>-3.2709677419354835</v>
      </c>
    </row>
    <row r="209" spans="1:16" x14ac:dyDescent="0.2">
      <c r="A209">
        <v>2016</v>
      </c>
      <c r="B209">
        <v>4</v>
      </c>
      <c r="C209">
        <v>542.9</v>
      </c>
      <c r="D209">
        <v>0</v>
      </c>
      <c r="E209">
        <v>11</v>
      </c>
      <c r="F209">
        <v>82.199999999999989</v>
      </c>
      <c r="G209">
        <v>482.89999999999992</v>
      </c>
      <c r="H209">
        <v>0</v>
      </c>
      <c r="I209">
        <v>304.20000000000005</v>
      </c>
      <c r="J209">
        <v>1.3000000000000007</v>
      </c>
      <c r="K209">
        <v>362.9</v>
      </c>
      <c r="L209">
        <v>0</v>
      </c>
      <c r="M209">
        <v>422.9</v>
      </c>
      <c r="N209">
        <v>0</v>
      </c>
      <c r="O209">
        <v>0</v>
      </c>
      <c r="P209" s="21">
        <v>-9.6666666666667067E-2</v>
      </c>
    </row>
    <row r="210" spans="1:16" x14ac:dyDescent="0.2">
      <c r="A210">
        <v>2016</v>
      </c>
      <c r="B210">
        <v>5</v>
      </c>
      <c r="C210">
        <v>190.1</v>
      </c>
      <c r="D210">
        <v>12.6</v>
      </c>
      <c r="E210">
        <v>0</v>
      </c>
      <c r="F210">
        <v>0</v>
      </c>
      <c r="G210">
        <v>138.10000000000002</v>
      </c>
      <c r="H210">
        <v>22.6</v>
      </c>
      <c r="I210">
        <v>41</v>
      </c>
      <c r="J210">
        <v>111.50000000000001</v>
      </c>
      <c r="K210">
        <v>65.099999999999994</v>
      </c>
      <c r="L210">
        <v>73.600000000000009</v>
      </c>
      <c r="M210">
        <v>95.600000000000009</v>
      </c>
      <c r="N210">
        <v>42.100000000000009</v>
      </c>
      <c r="O210">
        <v>5.6000000000000014</v>
      </c>
      <c r="P210" s="21">
        <v>12.274193548387096</v>
      </c>
    </row>
    <row r="211" spans="1:16" x14ac:dyDescent="0.2">
      <c r="A211">
        <v>2016</v>
      </c>
      <c r="B211">
        <v>6</v>
      </c>
      <c r="C211">
        <v>72.800000000000026</v>
      </c>
      <c r="D211">
        <v>31.900000000000002</v>
      </c>
      <c r="E211">
        <v>0</v>
      </c>
      <c r="F211">
        <v>0</v>
      </c>
      <c r="G211">
        <v>39.400000000000006</v>
      </c>
      <c r="H211">
        <v>58.500000000000014</v>
      </c>
      <c r="I211">
        <v>1.4000000000000004</v>
      </c>
      <c r="J211">
        <v>200.49999999999997</v>
      </c>
      <c r="K211">
        <v>6.2000000000000011</v>
      </c>
      <c r="L211">
        <v>145.30000000000001</v>
      </c>
      <c r="M211">
        <v>15.799999999999999</v>
      </c>
      <c r="N211">
        <v>94.90000000000002</v>
      </c>
      <c r="O211">
        <v>13.400000000000002</v>
      </c>
      <c r="P211" s="21">
        <v>16.63666666666667</v>
      </c>
    </row>
    <row r="212" spans="1:16" x14ac:dyDescent="0.2">
      <c r="A212">
        <v>2016</v>
      </c>
      <c r="B212">
        <v>7</v>
      </c>
      <c r="C212">
        <v>22.4</v>
      </c>
      <c r="D212">
        <v>72.7</v>
      </c>
      <c r="E212">
        <v>0</v>
      </c>
      <c r="F212">
        <v>0</v>
      </c>
      <c r="G212">
        <v>9.9999999999999982</v>
      </c>
      <c r="H212">
        <v>122.29999999999998</v>
      </c>
      <c r="I212">
        <v>0</v>
      </c>
      <c r="J212">
        <v>298.30000000000007</v>
      </c>
      <c r="K212">
        <v>0</v>
      </c>
      <c r="L212">
        <v>236.3</v>
      </c>
      <c r="M212">
        <v>3.1999999999999993</v>
      </c>
      <c r="N212">
        <v>177.5</v>
      </c>
      <c r="O212">
        <v>34</v>
      </c>
      <c r="P212" s="21">
        <v>19.622580645161289</v>
      </c>
    </row>
    <row r="213" spans="1:16" x14ac:dyDescent="0.2">
      <c r="A213">
        <v>2016</v>
      </c>
      <c r="B213">
        <v>8</v>
      </c>
      <c r="C213">
        <v>11</v>
      </c>
      <c r="D213">
        <v>73.299999999999983</v>
      </c>
      <c r="E213">
        <v>0</v>
      </c>
      <c r="F213">
        <v>0</v>
      </c>
      <c r="G213">
        <v>3.2999999999999989</v>
      </c>
      <c r="H213">
        <v>127.59999999999995</v>
      </c>
      <c r="I213">
        <v>0</v>
      </c>
      <c r="J213">
        <v>310.30000000000007</v>
      </c>
      <c r="K213">
        <v>0</v>
      </c>
      <c r="L213">
        <v>248.29999999999998</v>
      </c>
      <c r="M213">
        <v>0</v>
      </c>
      <c r="N213">
        <v>186.29999999999995</v>
      </c>
      <c r="O213">
        <v>34.200000000000003</v>
      </c>
      <c r="P213" s="21">
        <v>20.009677419354837</v>
      </c>
    </row>
    <row r="214" spans="1:16" x14ac:dyDescent="0.2">
      <c r="A214">
        <v>2016</v>
      </c>
      <c r="B214">
        <v>9</v>
      </c>
      <c r="C214">
        <v>91.2</v>
      </c>
      <c r="D214">
        <v>10.700000000000001</v>
      </c>
      <c r="E214">
        <v>0</v>
      </c>
      <c r="F214">
        <v>0</v>
      </c>
      <c r="G214">
        <v>51.499999999999993</v>
      </c>
      <c r="H214">
        <v>31</v>
      </c>
      <c r="I214">
        <v>2.8999999999999986</v>
      </c>
      <c r="J214">
        <v>162.39999999999998</v>
      </c>
      <c r="K214">
        <v>9.8999999999999986</v>
      </c>
      <c r="L214">
        <v>109.39999999999999</v>
      </c>
      <c r="M214">
        <v>24.9</v>
      </c>
      <c r="N214">
        <v>64.40000000000002</v>
      </c>
      <c r="O214">
        <v>4.5</v>
      </c>
      <c r="P214" s="21">
        <v>15.316666666666665</v>
      </c>
    </row>
    <row r="215" spans="1:16" x14ac:dyDescent="0.2">
      <c r="A215">
        <v>2016</v>
      </c>
      <c r="B215">
        <v>10</v>
      </c>
      <c r="C215">
        <v>330.2</v>
      </c>
      <c r="D215">
        <v>0.5</v>
      </c>
      <c r="E215">
        <v>2</v>
      </c>
      <c r="F215">
        <v>4.6999999999999993</v>
      </c>
      <c r="G215">
        <v>270.2</v>
      </c>
      <c r="H215">
        <v>2.5</v>
      </c>
      <c r="I215">
        <v>121.60000000000001</v>
      </c>
      <c r="J215">
        <v>39.900000000000006</v>
      </c>
      <c r="K215">
        <v>163.6</v>
      </c>
      <c r="L215">
        <v>19.900000000000002</v>
      </c>
      <c r="M215">
        <v>215.5</v>
      </c>
      <c r="N215">
        <v>9.8000000000000007</v>
      </c>
      <c r="O215">
        <v>0</v>
      </c>
      <c r="P215" s="21">
        <v>7.3645161290322587</v>
      </c>
    </row>
    <row r="216" spans="1:16" x14ac:dyDescent="0.2">
      <c r="A216">
        <v>2016</v>
      </c>
      <c r="B216">
        <v>11</v>
      </c>
      <c r="C216">
        <v>465.30000000000018</v>
      </c>
      <c r="D216">
        <v>0</v>
      </c>
      <c r="E216">
        <v>6</v>
      </c>
      <c r="F216">
        <v>33.400000000000006</v>
      </c>
      <c r="G216">
        <v>405.30000000000013</v>
      </c>
      <c r="H216">
        <v>0</v>
      </c>
      <c r="I216">
        <v>225.29999999999995</v>
      </c>
      <c r="J216">
        <v>0</v>
      </c>
      <c r="K216">
        <v>285.3</v>
      </c>
      <c r="L216">
        <v>0</v>
      </c>
      <c r="M216">
        <v>345.30000000000007</v>
      </c>
      <c r="N216">
        <v>0</v>
      </c>
      <c r="O216">
        <v>0</v>
      </c>
      <c r="P216" s="21">
        <v>2.4900000000000011</v>
      </c>
    </row>
    <row r="217" spans="1:16" x14ac:dyDescent="0.2">
      <c r="A217">
        <v>2016</v>
      </c>
      <c r="B217">
        <v>12</v>
      </c>
      <c r="C217">
        <v>799.99999999999989</v>
      </c>
      <c r="D217">
        <v>0</v>
      </c>
      <c r="E217">
        <v>28</v>
      </c>
      <c r="F217">
        <v>243.9</v>
      </c>
      <c r="G217">
        <v>738</v>
      </c>
      <c r="H217">
        <v>0</v>
      </c>
      <c r="I217">
        <v>552.00000000000011</v>
      </c>
      <c r="J217">
        <v>0</v>
      </c>
      <c r="K217">
        <v>614</v>
      </c>
      <c r="L217">
        <v>0</v>
      </c>
      <c r="M217">
        <v>675.99999999999989</v>
      </c>
      <c r="N217">
        <v>0</v>
      </c>
      <c r="O217">
        <v>0</v>
      </c>
      <c r="P217" s="21">
        <v>-7.806451612903226</v>
      </c>
    </row>
    <row r="218" spans="1:16" x14ac:dyDescent="0.2">
      <c r="A218">
        <v>2017</v>
      </c>
      <c r="B218">
        <v>1</v>
      </c>
      <c r="C218">
        <v>795.50000000000011</v>
      </c>
      <c r="D218">
        <v>0</v>
      </c>
      <c r="E218">
        <v>27</v>
      </c>
      <c r="F218">
        <v>239.19999999999996</v>
      </c>
      <c r="G218">
        <v>733.50000000000011</v>
      </c>
      <c r="H218">
        <v>0</v>
      </c>
      <c r="I218">
        <v>547.5</v>
      </c>
      <c r="J218">
        <v>0</v>
      </c>
      <c r="K218">
        <v>609.49999999999989</v>
      </c>
      <c r="L218">
        <v>0</v>
      </c>
      <c r="M218">
        <v>671.5</v>
      </c>
      <c r="N218">
        <v>0</v>
      </c>
      <c r="O218">
        <v>0</v>
      </c>
      <c r="P218" s="21">
        <v>-7.6612903225806441</v>
      </c>
    </row>
    <row r="219" spans="1:16" x14ac:dyDescent="0.2">
      <c r="A219">
        <v>2017</v>
      </c>
      <c r="B219">
        <v>2</v>
      </c>
      <c r="C219">
        <v>715.29999999999984</v>
      </c>
      <c r="D219">
        <v>0</v>
      </c>
      <c r="E219">
        <v>20</v>
      </c>
      <c r="F219">
        <v>215.90000000000003</v>
      </c>
      <c r="G219">
        <v>659.29999999999984</v>
      </c>
      <c r="H219">
        <v>0</v>
      </c>
      <c r="I219">
        <v>491.3</v>
      </c>
      <c r="J219">
        <v>0</v>
      </c>
      <c r="K219">
        <v>547.29999999999995</v>
      </c>
      <c r="L219">
        <v>0</v>
      </c>
      <c r="M219">
        <v>603.29999999999984</v>
      </c>
      <c r="N219">
        <v>0</v>
      </c>
      <c r="O219">
        <v>0</v>
      </c>
      <c r="P219" s="21">
        <v>-7.5464285714285717</v>
      </c>
    </row>
    <row r="220" spans="1:16" x14ac:dyDescent="0.2">
      <c r="A220">
        <v>2017</v>
      </c>
      <c r="B220">
        <v>3</v>
      </c>
      <c r="C220">
        <v>772.9</v>
      </c>
      <c r="D220">
        <v>0</v>
      </c>
      <c r="E220">
        <v>20</v>
      </c>
      <c r="F220">
        <v>225.60000000000005</v>
      </c>
      <c r="G220">
        <v>710.89999999999986</v>
      </c>
      <c r="H220">
        <v>0</v>
      </c>
      <c r="I220">
        <v>524.9</v>
      </c>
      <c r="J220">
        <v>0</v>
      </c>
      <c r="K220">
        <v>586.9</v>
      </c>
      <c r="L220">
        <v>0</v>
      </c>
      <c r="M220">
        <v>648.9</v>
      </c>
      <c r="N220">
        <v>0</v>
      </c>
      <c r="O220">
        <v>0</v>
      </c>
      <c r="P220" s="21">
        <v>-6.9322580645161311</v>
      </c>
    </row>
    <row r="221" spans="1:16" x14ac:dyDescent="0.2">
      <c r="A221">
        <v>2017</v>
      </c>
      <c r="B221">
        <v>4</v>
      </c>
      <c r="C221">
        <v>406.10000000000008</v>
      </c>
      <c r="D221">
        <v>0</v>
      </c>
      <c r="E221">
        <v>0</v>
      </c>
      <c r="F221">
        <v>3</v>
      </c>
      <c r="G221">
        <v>346.1</v>
      </c>
      <c r="H221">
        <v>0</v>
      </c>
      <c r="I221">
        <v>173.30000000000004</v>
      </c>
      <c r="J221">
        <v>7.1999999999999993</v>
      </c>
      <c r="K221">
        <v>229.8</v>
      </c>
      <c r="L221">
        <v>3.6999999999999993</v>
      </c>
      <c r="M221">
        <v>287.8</v>
      </c>
      <c r="N221">
        <v>1.6999999999999993</v>
      </c>
      <c r="O221">
        <v>0</v>
      </c>
      <c r="P221" s="21">
        <v>4.4633333333333338</v>
      </c>
    </row>
    <row r="222" spans="1:16" x14ac:dyDescent="0.2">
      <c r="A222">
        <v>2017</v>
      </c>
      <c r="B222">
        <v>5</v>
      </c>
      <c r="C222">
        <v>242.10000000000002</v>
      </c>
      <c r="D222">
        <v>1.3</v>
      </c>
      <c r="E222">
        <v>0</v>
      </c>
      <c r="F222">
        <v>0</v>
      </c>
      <c r="G222">
        <v>184.10000000000002</v>
      </c>
      <c r="H222">
        <v>5.3000000000000007</v>
      </c>
      <c r="I222">
        <v>54.4</v>
      </c>
      <c r="J222">
        <v>61.599999999999994</v>
      </c>
      <c r="K222">
        <v>88.3</v>
      </c>
      <c r="L222">
        <v>33.5</v>
      </c>
      <c r="M222">
        <v>130.89999999999998</v>
      </c>
      <c r="N222">
        <v>14.100000000000001</v>
      </c>
      <c r="O222">
        <v>0</v>
      </c>
      <c r="P222" s="21">
        <v>10.232258064516129</v>
      </c>
    </row>
    <row r="223" spans="1:16" x14ac:dyDescent="0.2">
      <c r="A223">
        <v>2017</v>
      </c>
      <c r="B223">
        <v>6</v>
      </c>
      <c r="C223">
        <v>69.900000000000006</v>
      </c>
      <c r="D223">
        <v>11.9</v>
      </c>
      <c r="E223">
        <v>0</v>
      </c>
      <c r="F223">
        <v>0</v>
      </c>
      <c r="G223">
        <v>31.699999999999996</v>
      </c>
      <c r="H223">
        <v>33.700000000000003</v>
      </c>
      <c r="I223">
        <v>0.19999999999999929</v>
      </c>
      <c r="J223">
        <v>182.20000000000005</v>
      </c>
      <c r="K223">
        <v>3</v>
      </c>
      <c r="L223">
        <v>125</v>
      </c>
      <c r="M223">
        <v>12.599999999999998</v>
      </c>
      <c r="N223">
        <v>74.599999999999994</v>
      </c>
      <c r="O223">
        <v>4.4000000000000021</v>
      </c>
      <c r="P223" s="21">
        <v>16.066666666666666</v>
      </c>
    </row>
    <row r="224" spans="1:16" x14ac:dyDescent="0.2">
      <c r="A224">
        <v>2017</v>
      </c>
      <c r="B224">
        <v>7</v>
      </c>
      <c r="C224">
        <v>28.599999999999998</v>
      </c>
      <c r="D224">
        <v>31.100000000000005</v>
      </c>
      <c r="E224">
        <v>0</v>
      </c>
      <c r="F224">
        <v>0</v>
      </c>
      <c r="G224">
        <v>7.9</v>
      </c>
      <c r="H224">
        <v>72.399999999999977</v>
      </c>
      <c r="I224">
        <v>0</v>
      </c>
      <c r="J224">
        <v>250.5</v>
      </c>
      <c r="K224">
        <v>0</v>
      </c>
      <c r="L224">
        <v>188.5</v>
      </c>
      <c r="M224">
        <v>1.5999999999999996</v>
      </c>
      <c r="N224">
        <v>128.1</v>
      </c>
      <c r="O224">
        <v>9.3999999999999986</v>
      </c>
      <c r="P224" s="21">
        <v>18.080645161290324</v>
      </c>
    </row>
    <row r="225" spans="1:16" x14ac:dyDescent="0.2">
      <c r="A225">
        <v>2017</v>
      </c>
      <c r="B225">
        <v>8</v>
      </c>
      <c r="C225">
        <v>65.199999999999989</v>
      </c>
      <c r="D225">
        <v>11.6</v>
      </c>
      <c r="E225">
        <v>0</v>
      </c>
      <c r="F225">
        <v>0</v>
      </c>
      <c r="G225">
        <v>27.700000000000003</v>
      </c>
      <c r="H225">
        <v>36.100000000000009</v>
      </c>
      <c r="I225">
        <v>0.19999999999999929</v>
      </c>
      <c r="J225">
        <v>194.59999999999994</v>
      </c>
      <c r="K225">
        <v>3</v>
      </c>
      <c r="L225">
        <v>135.4</v>
      </c>
      <c r="M225">
        <v>10.9</v>
      </c>
      <c r="N225">
        <v>81.300000000000026</v>
      </c>
      <c r="O225">
        <v>3.9000000000000021</v>
      </c>
      <c r="P225" s="21">
        <v>16.270967741935483</v>
      </c>
    </row>
    <row r="226" spans="1:16" x14ac:dyDescent="0.2">
      <c r="A226">
        <v>2017</v>
      </c>
      <c r="B226">
        <v>9</v>
      </c>
      <c r="C226">
        <v>113.4</v>
      </c>
      <c r="D226">
        <v>34.4</v>
      </c>
      <c r="E226">
        <v>0</v>
      </c>
      <c r="F226">
        <v>0</v>
      </c>
      <c r="G226">
        <v>78.2</v>
      </c>
      <c r="H226">
        <v>59.2</v>
      </c>
      <c r="I226">
        <v>11.1</v>
      </c>
      <c r="J226">
        <v>172.1</v>
      </c>
      <c r="K226">
        <v>25.4</v>
      </c>
      <c r="L226">
        <v>126.4</v>
      </c>
      <c r="M226">
        <v>47.1</v>
      </c>
      <c r="N226">
        <v>88.1</v>
      </c>
      <c r="O226">
        <v>16.899999999999999</v>
      </c>
      <c r="P226" s="21">
        <v>15.366666666666669</v>
      </c>
    </row>
    <row r="227" spans="1:16" x14ac:dyDescent="0.2">
      <c r="A227">
        <v>2017</v>
      </c>
      <c r="B227">
        <v>10</v>
      </c>
      <c r="C227">
        <v>262.3</v>
      </c>
      <c r="D227">
        <v>0</v>
      </c>
      <c r="E227">
        <v>0</v>
      </c>
      <c r="F227">
        <v>0</v>
      </c>
      <c r="G227">
        <v>200.29999999999998</v>
      </c>
      <c r="H227">
        <v>0</v>
      </c>
      <c r="I227">
        <v>66.8</v>
      </c>
      <c r="J227">
        <v>52.5</v>
      </c>
      <c r="K227">
        <v>101.1</v>
      </c>
      <c r="L227">
        <v>24.800000000000004</v>
      </c>
      <c r="M227">
        <v>146.59999999999997</v>
      </c>
      <c r="N227">
        <v>8.3000000000000007</v>
      </c>
      <c r="O227">
        <v>0</v>
      </c>
      <c r="P227" s="21">
        <v>9.5387096774193569</v>
      </c>
    </row>
    <row r="228" spans="1:16" x14ac:dyDescent="0.2">
      <c r="A228">
        <v>2017</v>
      </c>
      <c r="B228">
        <v>11</v>
      </c>
      <c r="C228">
        <v>619.1</v>
      </c>
      <c r="D228">
        <v>0</v>
      </c>
      <c r="E228">
        <v>16</v>
      </c>
      <c r="F228">
        <v>94.199999999999989</v>
      </c>
      <c r="G228">
        <v>559.10000000000014</v>
      </c>
      <c r="H228">
        <v>0</v>
      </c>
      <c r="I228">
        <v>379.1</v>
      </c>
      <c r="J228">
        <v>0</v>
      </c>
      <c r="K228">
        <v>439.10000000000008</v>
      </c>
      <c r="L228">
        <v>0</v>
      </c>
      <c r="M228">
        <v>499.10000000000008</v>
      </c>
      <c r="N228">
        <v>0</v>
      </c>
      <c r="O228">
        <v>0</v>
      </c>
      <c r="P228" s="21">
        <v>-2.6366666666666663</v>
      </c>
    </row>
    <row r="229" spans="1:16" x14ac:dyDescent="0.2">
      <c r="A229">
        <v>2017</v>
      </c>
      <c r="B229">
        <v>12</v>
      </c>
      <c r="C229">
        <v>973.10000000000025</v>
      </c>
      <c r="D229">
        <v>0</v>
      </c>
      <c r="E229">
        <v>24</v>
      </c>
      <c r="F229">
        <v>422.6</v>
      </c>
      <c r="G229">
        <v>911.10000000000025</v>
      </c>
      <c r="H229">
        <v>0</v>
      </c>
      <c r="I229">
        <v>725.10000000000014</v>
      </c>
      <c r="J229">
        <v>0</v>
      </c>
      <c r="K229">
        <v>787.10000000000014</v>
      </c>
      <c r="L229">
        <v>0</v>
      </c>
      <c r="M229">
        <v>849.10000000000025</v>
      </c>
      <c r="N229">
        <v>0</v>
      </c>
      <c r="O229">
        <v>0</v>
      </c>
      <c r="P229" s="21">
        <v>-13.390322580645162</v>
      </c>
    </row>
    <row r="230" spans="1:16" x14ac:dyDescent="0.2">
      <c r="A230">
        <v>2018</v>
      </c>
      <c r="B230">
        <v>1</v>
      </c>
      <c r="C230">
        <v>927.59999999999991</v>
      </c>
      <c r="D230">
        <v>0</v>
      </c>
      <c r="E230">
        <v>25</v>
      </c>
      <c r="F230">
        <v>376.29999999999995</v>
      </c>
      <c r="G230">
        <v>865.59999999999991</v>
      </c>
      <c r="H230">
        <v>0</v>
      </c>
      <c r="I230">
        <v>679.60000000000014</v>
      </c>
      <c r="J230">
        <v>0</v>
      </c>
      <c r="K230">
        <v>741.6</v>
      </c>
      <c r="L230">
        <v>0</v>
      </c>
      <c r="M230">
        <v>803.6</v>
      </c>
      <c r="N230">
        <v>0</v>
      </c>
      <c r="O230">
        <v>0</v>
      </c>
      <c r="P230" s="21">
        <v>-11.922580645161293</v>
      </c>
    </row>
    <row r="231" spans="1:16" x14ac:dyDescent="0.2">
      <c r="A231">
        <v>2018</v>
      </c>
      <c r="B231">
        <v>2</v>
      </c>
      <c r="C231">
        <v>780.7</v>
      </c>
      <c r="D231">
        <v>0</v>
      </c>
      <c r="E231">
        <v>26</v>
      </c>
      <c r="F231">
        <v>276.80000000000007</v>
      </c>
      <c r="G231">
        <v>724.69999999999993</v>
      </c>
      <c r="H231">
        <v>0</v>
      </c>
      <c r="I231">
        <v>556.69999999999993</v>
      </c>
      <c r="J231">
        <v>0</v>
      </c>
      <c r="K231">
        <v>612.69999999999993</v>
      </c>
      <c r="L231">
        <v>0</v>
      </c>
      <c r="M231">
        <v>668.69999999999993</v>
      </c>
      <c r="N231">
        <v>0</v>
      </c>
      <c r="O231">
        <v>0</v>
      </c>
      <c r="P231" s="21">
        <v>-9.882142857142858</v>
      </c>
    </row>
    <row r="232" spans="1:16" x14ac:dyDescent="0.2">
      <c r="A232">
        <v>2018</v>
      </c>
      <c r="B232">
        <v>3</v>
      </c>
      <c r="C232">
        <v>720</v>
      </c>
      <c r="D232">
        <v>0</v>
      </c>
      <c r="E232">
        <v>24</v>
      </c>
      <c r="F232">
        <v>165.8</v>
      </c>
      <c r="G232">
        <v>658</v>
      </c>
      <c r="H232">
        <v>0</v>
      </c>
      <c r="I232">
        <v>472.00000000000006</v>
      </c>
      <c r="J232">
        <v>0</v>
      </c>
      <c r="K232">
        <v>534</v>
      </c>
      <c r="L232">
        <v>0</v>
      </c>
      <c r="M232">
        <v>596</v>
      </c>
      <c r="N232">
        <v>0</v>
      </c>
      <c r="O232">
        <v>0</v>
      </c>
      <c r="P232" s="21">
        <v>-5.225806451612903</v>
      </c>
    </row>
    <row r="233" spans="1:16" x14ac:dyDescent="0.2">
      <c r="A233">
        <v>2018</v>
      </c>
      <c r="B233">
        <v>4</v>
      </c>
      <c r="C233">
        <v>591.29999999999995</v>
      </c>
      <c r="D233">
        <v>0</v>
      </c>
      <c r="E233">
        <v>16</v>
      </c>
      <c r="F233">
        <v>97.300000000000011</v>
      </c>
      <c r="G233">
        <v>531.29999999999995</v>
      </c>
      <c r="H233">
        <v>0</v>
      </c>
      <c r="I233">
        <v>351.3</v>
      </c>
      <c r="J233">
        <v>0</v>
      </c>
      <c r="K233">
        <v>411.29999999999995</v>
      </c>
      <c r="L233">
        <v>0</v>
      </c>
      <c r="M233">
        <v>471.29999999999995</v>
      </c>
      <c r="N233">
        <v>0</v>
      </c>
      <c r="O233">
        <v>0</v>
      </c>
      <c r="P233" s="21">
        <v>-1.7100000000000002</v>
      </c>
    </row>
    <row r="234" spans="1:16" x14ac:dyDescent="0.2">
      <c r="A234">
        <v>2018</v>
      </c>
      <c r="B234">
        <v>5</v>
      </c>
      <c r="C234">
        <v>162.80000000000001</v>
      </c>
      <c r="D234">
        <v>16.599999999999998</v>
      </c>
      <c r="E234">
        <v>0</v>
      </c>
      <c r="F234">
        <v>0</v>
      </c>
      <c r="G234">
        <v>117.80000000000001</v>
      </c>
      <c r="H234">
        <v>33.599999999999994</v>
      </c>
      <c r="I234">
        <v>25.099999999999994</v>
      </c>
      <c r="J234">
        <v>126.9</v>
      </c>
      <c r="K234">
        <v>46.900000000000006</v>
      </c>
      <c r="L234">
        <v>86.699999999999989</v>
      </c>
      <c r="M234">
        <v>79.900000000000006</v>
      </c>
      <c r="N234">
        <v>57.7</v>
      </c>
      <c r="O234">
        <v>5.5999999999999979</v>
      </c>
      <c r="P234" s="21">
        <v>13.283870967741935</v>
      </c>
    </row>
    <row r="235" spans="1:16" x14ac:dyDescent="0.2">
      <c r="A235">
        <v>2018</v>
      </c>
      <c r="B235">
        <v>6</v>
      </c>
      <c r="C235">
        <v>67.100000000000009</v>
      </c>
      <c r="D235">
        <v>22.5</v>
      </c>
      <c r="E235">
        <v>0</v>
      </c>
      <c r="F235">
        <v>0</v>
      </c>
      <c r="G235">
        <v>33.9</v>
      </c>
      <c r="H235">
        <v>49.3</v>
      </c>
      <c r="I235">
        <v>2.0999999999999996</v>
      </c>
      <c r="J235">
        <v>197.49999999999997</v>
      </c>
      <c r="K235">
        <v>7.3000000000000007</v>
      </c>
      <c r="L235">
        <v>142.69999999999999</v>
      </c>
      <c r="M235">
        <v>18</v>
      </c>
      <c r="N235">
        <v>93.4</v>
      </c>
      <c r="O235">
        <v>9.0999999999999979</v>
      </c>
      <c r="P235" s="21">
        <v>16.513333333333332</v>
      </c>
    </row>
    <row r="236" spans="1:16" x14ac:dyDescent="0.2">
      <c r="A236">
        <v>2018</v>
      </c>
      <c r="B236">
        <v>7</v>
      </c>
      <c r="C236">
        <v>3.8</v>
      </c>
      <c r="D236">
        <v>95.5</v>
      </c>
      <c r="E236">
        <v>0</v>
      </c>
      <c r="F236">
        <v>0</v>
      </c>
      <c r="G236">
        <v>0.90000000000000036</v>
      </c>
      <c r="H236">
        <v>154.6</v>
      </c>
      <c r="I236">
        <v>0</v>
      </c>
      <c r="J236">
        <v>339.7</v>
      </c>
      <c r="K236">
        <v>0</v>
      </c>
      <c r="L236">
        <v>277.7</v>
      </c>
      <c r="M236">
        <v>0</v>
      </c>
      <c r="N236">
        <v>215.69999999999996</v>
      </c>
      <c r="O236">
        <v>47.499999999999993</v>
      </c>
      <c r="P236" s="21">
        <v>20.958064516129035</v>
      </c>
    </row>
    <row r="237" spans="1:16" x14ac:dyDescent="0.2">
      <c r="A237">
        <v>2018</v>
      </c>
      <c r="B237">
        <v>8</v>
      </c>
      <c r="C237">
        <v>14.299999999999999</v>
      </c>
      <c r="D237">
        <v>61.70000000000001</v>
      </c>
      <c r="E237">
        <v>0</v>
      </c>
      <c r="F237">
        <v>0</v>
      </c>
      <c r="G237">
        <v>5.7999999999999989</v>
      </c>
      <c r="H237">
        <v>115.20000000000003</v>
      </c>
      <c r="I237">
        <v>0</v>
      </c>
      <c r="J237">
        <v>295.39999999999992</v>
      </c>
      <c r="K237">
        <v>0</v>
      </c>
      <c r="L237">
        <v>233.4</v>
      </c>
      <c r="M237">
        <v>1.6999999999999993</v>
      </c>
      <c r="N237">
        <v>173.1</v>
      </c>
      <c r="O237">
        <v>21.400000000000002</v>
      </c>
      <c r="P237" s="21">
        <v>19.529032258064515</v>
      </c>
    </row>
    <row r="238" spans="1:16" x14ac:dyDescent="0.2">
      <c r="A238">
        <v>2018</v>
      </c>
      <c r="B238">
        <v>9</v>
      </c>
      <c r="C238">
        <v>140.6</v>
      </c>
      <c r="D238">
        <v>23.500000000000004</v>
      </c>
      <c r="E238">
        <v>0</v>
      </c>
      <c r="F238">
        <v>0</v>
      </c>
      <c r="G238">
        <v>102.30000000000001</v>
      </c>
      <c r="H238">
        <v>45.199999999999996</v>
      </c>
      <c r="I238">
        <v>19.599999999999998</v>
      </c>
      <c r="J238">
        <v>142.5</v>
      </c>
      <c r="K238">
        <v>38.799999999999997</v>
      </c>
      <c r="L238">
        <v>101.7</v>
      </c>
      <c r="M238">
        <v>66.7</v>
      </c>
      <c r="N238">
        <v>69.599999999999994</v>
      </c>
      <c r="O238">
        <v>9.1000000000000014</v>
      </c>
      <c r="P238" s="21">
        <v>14.096666666666668</v>
      </c>
    </row>
    <row r="239" spans="1:16" x14ac:dyDescent="0.2">
      <c r="A239">
        <v>2018</v>
      </c>
      <c r="B239">
        <v>10</v>
      </c>
      <c r="C239">
        <v>438.90000000000003</v>
      </c>
      <c r="D239">
        <v>0</v>
      </c>
      <c r="E239">
        <v>1</v>
      </c>
      <c r="F239">
        <v>6.4000000000000021</v>
      </c>
      <c r="G239">
        <v>376.90000000000003</v>
      </c>
      <c r="H239">
        <v>0</v>
      </c>
      <c r="I239">
        <v>197.70000000000002</v>
      </c>
      <c r="J239">
        <v>6.7999999999999989</v>
      </c>
      <c r="K239">
        <v>256.5</v>
      </c>
      <c r="L239">
        <v>3.5999999999999996</v>
      </c>
      <c r="M239">
        <v>316.5</v>
      </c>
      <c r="N239">
        <v>1.5999999999999996</v>
      </c>
      <c r="O239">
        <v>0</v>
      </c>
      <c r="P239" s="21">
        <v>3.8419354838709676</v>
      </c>
    </row>
    <row r="240" spans="1:16" x14ac:dyDescent="0.2">
      <c r="A240">
        <v>2018</v>
      </c>
      <c r="B240">
        <v>11</v>
      </c>
      <c r="C240">
        <v>687.00000000000011</v>
      </c>
      <c r="D240">
        <v>0</v>
      </c>
      <c r="E240">
        <v>17</v>
      </c>
      <c r="F240">
        <v>164.4</v>
      </c>
      <c r="G240">
        <v>627</v>
      </c>
      <c r="H240">
        <v>0</v>
      </c>
      <c r="I240">
        <v>447</v>
      </c>
      <c r="J240">
        <v>0</v>
      </c>
      <c r="K240">
        <v>507</v>
      </c>
      <c r="L240">
        <v>0</v>
      </c>
      <c r="M240">
        <v>567</v>
      </c>
      <c r="N240">
        <v>0</v>
      </c>
      <c r="O240">
        <v>0</v>
      </c>
      <c r="P240" s="21">
        <v>-4.9000000000000012</v>
      </c>
    </row>
    <row r="241" spans="1:16" x14ac:dyDescent="0.2">
      <c r="A241">
        <v>2018</v>
      </c>
      <c r="B241">
        <v>12</v>
      </c>
      <c r="C241">
        <v>808.80000000000007</v>
      </c>
      <c r="D241">
        <v>0</v>
      </c>
      <c r="E241">
        <v>28</v>
      </c>
      <c r="F241">
        <v>251.6</v>
      </c>
      <c r="G241">
        <v>746.80000000000007</v>
      </c>
      <c r="H241">
        <v>0</v>
      </c>
      <c r="I241">
        <v>560.79999999999995</v>
      </c>
      <c r="J241">
        <v>0</v>
      </c>
      <c r="K241">
        <v>622.80000000000007</v>
      </c>
      <c r="L241">
        <v>0</v>
      </c>
      <c r="M241">
        <v>684.80000000000007</v>
      </c>
      <c r="N241">
        <v>0</v>
      </c>
      <c r="O241">
        <v>0</v>
      </c>
      <c r="P241" s="21">
        <v>-8.0903225806451591</v>
      </c>
    </row>
    <row r="242" spans="1:16" x14ac:dyDescent="0.2">
      <c r="A242" s="210">
        <v>2019</v>
      </c>
      <c r="B242" s="210">
        <v>1</v>
      </c>
      <c r="C242">
        <v>981.59999999999991</v>
      </c>
      <c r="D242">
        <v>0</v>
      </c>
      <c r="E242">
        <v>31</v>
      </c>
      <c r="F242">
        <v>504.00000000000006</v>
      </c>
      <c r="G242">
        <v>999.99999999999989</v>
      </c>
      <c r="H242">
        <v>0</v>
      </c>
      <c r="I242">
        <v>813.99999999999977</v>
      </c>
      <c r="J242">
        <v>0</v>
      </c>
      <c r="K242">
        <v>875.99999999999977</v>
      </c>
      <c r="L242">
        <v>0</v>
      </c>
      <c r="M242">
        <v>937.99999999999989</v>
      </c>
      <c r="N242">
        <v>0</v>
      </c>
      <c r="O242">
        <v>0</v>
      </c>
      <c r="P242" s="21">
        <v>-16.258064516129036</v>
      </c>
    </row>
    <row r="243" spans="1:16" x14ac:dyDescent="0.2">
      <c r="A243" s="210">
        <v>2019</v>
      </c>
      <c r="B243" s="210">
        <v>2</v>
      </c>
      <c r="C243">
        <v>846.90000000000009</v>
      </c>
      <c r="D243">
        <v>0</v>
      </c>
      <c r="E243">
        <v>28</v>
      </c>
      <c r="F243">
        <v>342.90000000000003</v>
      </c>
      <c r="G243">
        <v>790.90000000000009</v>
      </c>
      <c r="H243">
        <v>0</v>
      </c>
      <c r="I243">
        <v>622.89999999999986</v>
      </c>
      <c r="J243">
        <v>0</v>
      </c>
      <c r="K243">
        <v>678.89999999999986</v>
      </c>
      <c r="L243">
        <v>0</v>
      </c>
      <c r="M243">
        <v>734.90000000000009</v>
      </c>
      <c r="N243">
        <v>0</v>
      </c>
      <c r="O243">
        <v>0</v>
      </c>
      <c r="P243" s="21">
        <v>-12.246428571428572</v>
      </c>
    </row>
    <row r="244" spans="1:16" x14ac:dyDescent="0.2">
      <c r="A244" s="210">
        <v>2019</v>
      </c>
      <c r="B244" s="210">
        <v>3</v>
      </c>
      <c r="C244">
        <v>737.9</v>
      </c>
      <c r="D244">
        <v>0</v>
      </c>
      <c r="E244">
        <v>21</v>
      </c>
      <c r="F244">
        <v>207.3</v>
      </c>
      <c r="G244">
        <v>696.19999999999993</v>
      </c>
      <c r="H244">
        <v>0</v>
      </c>
      <c r="I244">
        <v>510.19999999999987</v>
      </c>
      <c r="J244">
        <v>0</v>
      </c>
      <c r="K244">
        <v>572.19999999999982</v>
      </c>
      <c r="L244">
        <v>0</v>
      </c>
      <c r="M244">
        <v>634.19999999999993</v>
      </c>
      <c r="N244">
        <v>0</v>
      </c>
      <c r="O244">
        <v>0</v>
      </c>
      <c r="P244" s="21">
        <v>-6.4580645161290331</v>
      </c>
    </row>
    <row r="245" spans="1:16" x14ac:dyDescent="0.2">
      <c r="A245" s="210">
        <v>2019</v>
      </c>
      <c r="B245" s="210">
        <v>4</v>
      </c>
      <c r="C245">
        <v>462.7999999999999</v>
      </c>
      <c r="D245">
        <v>0</v>
      </c>
      <c r="E245">
        <v>6</v>
      </c>
      <c r="F245">
        <v>24.4</v>
      </c>
      <c r="G245">
        <v>427.79999999999995</v>
      </c>
      <c r="H245">
        <v>0</v>
      </c>
      <c r="I245">
        <v>247.79999999999998</v>
      </c>
      <c r="J245">
        <v>0</v>
      </c>
      <c r="K245">
        <v>307.79999999999995</v>
      </c>
      <c r="L245">
        <v>0</v>
      </c>
      <c r="M245">
        <v>367.79999999999995</v>
      </c>
      <c r="N245">
        <v>0</v>
      </c>
      <c r="O245">
        <v>0</v>
      </c>
      <c r="P245" s="21">
        <v>1.7399999999999998</v>
      </c>
    </row>
    <row r="246" spans="1:16" x14ac:dyDescent="0.2">
      <c r="A246" s="210">
        <v>2019</v>
      </c>
      <c r="B246" s="210">
        <v>5</v>
      </c>
      <c r="C246">
        <v>276.70000000000005</v>
      </c>
      <c r="D246">
        <v>0</v>
      </c>
      <c r="E246">
        <v>0</v>
      </c>
      <c r="F246">
        <v>0</v>
      </c>
      <c r="G246">
        <v>227.00000000000003</v>
      </c>
      <c r="H246">
        <v>0</v>
      </c>
      <c r="I246">
        <v>68.099999999999994</v>
      </c>
      <c r="J246">
        <v>27.099999999999998</v>
      </c>
      <c r="K246">
        <v>113.10000000000001</v>
      </c>
      <c r="L246">
        <v>10.100000000000001</v>
      </c>
      <c r="M246">
        <v>165.80000000000004</v>
      </c>
      <c r="N246">
        <v>0.80000000000000071</v>
      </c>
      <c r="O246">
        <v>0</v>
      </c>
      <c r="P246" s="21">
        <v>8.6774193548387082</v>
      </c>
    </row>
    <row r="247" spans="1:16" x14ac:dyDescent="0.2">
      <c r="A247" s="210">
        <v>2019</v>
      </c>
      <c r="B247" s="210">
        <v>6</v>
      </c>
      <c r="C247">
        <v>74.600000000000009</v>
      </c>
      <c r="D247">
        <v>11.7</v>
      </c>
      <c r="E247">
        <v>0</v>
      </c>
      <c r="F247">
        <v>0</v>
      </c>
      <c r="G247">
        <v>49.999999999999986</v>
      </c>
      <c r="H247">
        <v>34.799999999999997</v>
      </c>
      <c r="I247">
        <v>3.5999999999999988</v>
      </c>
      <c r="J247">
        <v>168.40000000000003</v>
      </c>
      <c r="K247">
        <v>10.599999999999998</v>
      </c>
      <c r="L247">
        <v>115.39999999999999</v>
      </c>
      <c r="M247">
        <v>25.799999999999997</v>
      </c>
      <c r="N247">
        <v>70.599999999999994</v>
      </c>
      <c r="O247">
        <v>2.4000000000000021</v>
      </c>
      <c r="P247" s="21">
        <v>15.493333333333334</v>
      </c>
    </row>
    <row r="248" spans="1:16" x14ac:dyDescent="0.2">
      <c r="A248" s="210">
        <v>2019</v>
      </c>
      <c r="B248" s="210">
        <v>7</v>
      </c>
      <c r="C248">
        <v>4.5</v>
      </c>
      <c r="D248">
        <v>75.199999999999989</v>
      </c>
      <c r="E248">
        <v>0</v>
      </c>
      <c r="F248">
        <v>0</v>
      </c>
      <c r="G248">
        <v>0</v>
      </c>
      <c r="H248">
        <v>132.69999999999999</v>
      </c>
      <c r="I248">
        <v>0</v>
      </c>
      <c r="J248">
        <v>318.70000000000005</v>
      </c>
      <c r="K248">
        <v>0</v>
      </c>
      <c r="L248">
        <v>256.7</v>
      </c>
      <c r="M248">
        <v>0</v>
      </c>
      <c r="N248">
        <v>194.7</v>
      </c>
      <c r="O248">
        <v>32.699999999999996</v>
      </c>
      <c r="P248" s="21">
        <v>20.28064516129032</v>
      </c>
    </row>
    <row r="249" spans="1:16" x14ac:dyDescent="0.2">
      <c r="A249" s="210">
        <v>2019</v>
      </c>
      <c r="B249" s="210">
        <v>8</v>
      </c>
      <c r="C249">
        <v>37.399999999999991</v>
      </c>
      <c r="D249">
        <v>22.999999999999996</v>
      </c>
      <c r="E249">
        <v>0</v>
      </c>
      <c r="F249">
        <v>0</v>
      </c>
      <c r="G249">
        <v>14.4</v>
      </c>
      <c r="H249">
        <v>62</v>
      </c>
      <c r="I249">
        <v>0</v>
      </c>
      <c r="J249">
        <v>233.6</v>
      </c>
      <c r="K249">
        <v>0</v>
      </c>
      <c r="L249">
        <v>171.6</v>
      </c>
      <c r="M249">
        <v>3.9000000000000004</v>
      </c>
      <c r="N249">
        <v>113.49999999999999</v>
      </c>
      <c r="O249">
        <v>5.7999999999999972</v>
      </c>
      <c r="P249" s="21">
        <v>17.535483870967738</v>
      </c>
    </row>
    <row r="250" spans="1:16" x14ac:dyDescent="0.2">
      <c r="A250" s="210">
        <v>2019</v>
      </c>
      <c r="B250" s="210">
        <v>9</v>
      </c>
      <c r="C250">
        <v>137.80000000000001</v>
      </c>
      <c r="D250">
        <v>1.8000000000000007</v>
      </c>
      <c r="E250">
        <v>0</v>
      </c>
      <c r="F250">
        <v>0</v>
      </c>
      <c r="G250">
        <v>91.200000000000031</v>
      </c>
      <c r="H250">
        <v>11.400000000000002</v>
      </c>
      <c r="I250">
        <v>5.2000000000000011</v>
      </c>
      <c r="J250">
        <v>105.4</v>
      </c>
      <c r="K250">
        <v>16.100000000000001</v>
      </c>
      <c r="L250">
        <v>56.3</v>
      </c>
      <c r="M250">
        <v>44.8</v>
      </c>
      <c r="N250">
        <v>25</v>
      </c>
      <c r="O250">
        <v>0</v>
      </c>
      <c r="P250" s="21">
        <v>13.34</v>
      </c>
    </row>
    <row r="251" spans="1:16" x14ac:dyDescent="0.2">
      <c r="A251" s="210">
        <v>2019</v>
      </c>
      <c r="B251" s="210">
        <v>10</v>
      </c>
      <c r="C251">
        <v>295.89999999999998</v>
      </c>
      <c r="D251">
        <v>0</v>
      </c>
      <c r="E251">
        <v>0</v>
      </c>
      <c r="F251">
        <v>0.3</v>
      </c>
      <c r="G251">
        <v>295.89999999999998</v>
      </c>
      <c r="H251">
        <v>0</v>
      </c>
      <c r="I251">
        <v>122.69999999999997</v>
      </c>
      <c r="J251">
        <v>12.799999999999999</v>
      </c>
      <c r="K251">
        <v>175.9</v>
      </c>
      <c r="L251">
        <v>4</v>
      </c>
      <c r="M251">
        <v>234.39999999999998</v>
      </c>
      <c r="N251">
        <v>0.5</v>
      </c>
      <c r="O251">
        <v>0</v>
      </c>
      <c r="P251" s="21">
        <v>6.4548387096774205</v>
      </c>
    </row>
    <row r="252" spans="1:16" x14ac:dyDescent="0.2">
      <c r="A252" s="210">
        <v>2019</v>
      </c>
      <c r="B252" s="210">
        <v>11</v>
      </c>
      <c r="C252">
        <v>572.9</v>
      </c>
      <c r="D252">
        <v>0</v>
      </c>
      <c r="E252">
        <v>17</v>
      </c>
      <c r="F252">
        <v>146.79999999999998</v>
      </c>
      <c r="G252">
        <v>620</v>
      </c>
      <c r="H252">
        <v>0</v>
      </c>
      <c r="I252">
        <v>440.00000000000011</v>
      </c>
      <c r="J252">
        <v>0</v>
      </c>
      <c r="K252">
        <v>500.00000000000011</v>
      </c>
      <c r="L252">
        <v>0</v>
      </c>
      <c r="M252">
        <v>560</v>
      </c>
      <c r="N252">
        <v>0</v>
      </c>
      <c r="O252">
        <v>0</v>
      </c>
      <c r="P252" s="21">
        <v>-4.6666666666666661</v>
      </c>
    </row>
    <row r="253" spans="1:16" x14ac:dyDescent="0.2">
      <c r="A253" s="210">
        <v>2019</v>
      </c>
      <c r="B253" s="210">
        <v>12</v>
      </c>
      <c r="C253">
        <v>735.69999999999993</v>
      </c>
      <c r="D253">
        <v>0</v>
      </c>
      <c r="E253">
        <v>28</v>
      </c>
      <c r="F253">
        <v>250.5</v>
      </c>
      <c r="G253">
        <v>745.7</v>
      </c>
      <c r="H253">
        <v>0</v>
      </c>
      <c r="I253">
        <v>559.70000000000005</v>
      </c>
      <c r="J253">
        <v>0</v>
      </c>
      <c r="K253">
        <v>621.69999999999993</v>
      </c>
      <c r="L253">
        <v>0</v>
      </c>
      <c r="M253">
        <v>683.7</v>
      </c>
      <c r="N253">
        <v>0</v>
      </c>
      <c r="O253">
        <v>0</v>
      </c>
      <c r="P253" s="21">
        <v>-8.0548387096774192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A42E-348D-4D80-869C-93A50122ABC9}">
  <sheetPr codeName="Sheet4"/>
  <dimension ref="A2:V100"/>
  <sheetViews>
    <sheetView topLeftCell="A55" workbookViewId="0">
      <selection activeCell="U68" sqref="U68"/>
    </sheetView>
  </sheetViews>
  <sheetFormatPr defaultRowHeight="12.75" x14ac:dyDescent="0.2"/>
  <cols>
    <col min="1" max="1" width="10.5" customWidth="1"/>
    <col min="2" max="2" width="13.83203125" customWidth="1"/>
    <col min="3" max="3" width="14.1640625" bestFit="1" customWidth="1"/>
    <col min="4" max="5" width="13" bestFit="1" customWidth="1"/>
    <col min="6" max="6" width="8.1640625" customWidth="1"/>
    <col min="7" max="8" width="10.5" bestFit="1" customWidth="1"/>
    <col min="11" max="13" width="13.1640625" customWidth="1"/>
    <col min="15" max="15" width="14.1640625" bestFit="1" customWidth="1"/>
    <col min="17" max="17" width="12.33203125" customWidth="1"/>
    <col min="18" max="18" width="13" bestFit="1" customWidth="1"/>
    <col min="19" max="19" width="14.1640625" bestFit="1" customWidth="1"/>
    <col min="20" max="20" width="9.5" bestFit="1" customWidth="1"/>
    <col min="21" max="22" width="10.5" bestFit="1" customWidth="1"/>
  </cols>
  <sheetData>
    <row r="2" spans="1:22" x14ac:dyDescent="0.2">
      <c r="S2" s="44" t="s">
        <v>68</v>
      </c>
    </row>
    <row r="3" spans="1:22" ht="24" x14ac:dyDescent="0.2">
      <c r="C3" s="41" t="s">
        <v>62</v>
      </c>
      <c r="D3" s="41" t="s">
        <v>63</v>
      </c>
      <c r="E3" s="41" t="s">
        <v>64</v>
      </c>
      <c r="F3" s="41" t="s">
        <v>65</v>
      </c>
      <c r="G3" s="41" t="s">
        <v>66</v>
      </c>
      <c r="H3" s="41" t="s">
        <v>67</v>
      </c>
      <c r="K3" s="41" t="s">
        <v>64</v>
      </c>
      <c r="L3" s="41" t="s">
        <v>66</v>
      </c>
      <c r="M3" s="41" t="s">
        <v>67</v>
      </c>
      <c r="Q3" s="41" t="s">
        <v>62</v>
      </c>
      <c r="R3" s="41" t="s">
        <v>63</v>
      </c>
      <c r="S3" s="41" t="s">
        <v>64</v>
      </c>
      <c r="T3" s="41" t="s">
        <v>65</v>
      </c>
      <c r="U3" s="41" t="s">
        <v>66</v>
      </c>
      <c r="V3" s="41" t="s">
        <v>67</v>
      </c>
    </row>
    <row r="4" spans="1:22" x14ac:dyDescent="0.2">
      <c r="A4">
        <v>2009</v>
      </c>
      <c r="B4" s="44">
        <v>2009</v>
      </c>
      <c r="C4" s="32">
        <v>1055398.9657977102</v>
      </c>
      <c r="D4" s="32">
        <v>1148901.3095759933</v>
      </c>
      <c r="E4" s="32">
        <v>2845839.3708601571</v>
      </c>
      <c r="F4" s="32">
        <v>0</v>
      </c>
      <c r="G4" s="32">
        <v>0</v>
      </c>
      <c r="H4" s="32">
        <v>0</v>
      </c>
      <c r="I4" s="44"/>
      <c r="J4">
        <f>B4</f>
        <v>2009</v>
      </c>
      <c r="K4" s="43">
        <v>460.40332021576302</v>
      </c>
      <c r="L4" s="32">
        <v>0</v>
      </c>
      <c r="M4" s="32">
        <v>0</v>
      </c>
      <c r="N4" s="152"/>
      <c r="P4">
        <v>2009</v>
      </c>
      <c r="Q4" s="32">
        <f t="shared" ref="Q4:Q11" si="0">SUMIF($B$4:$B$88,$P4,C$4:C$88)-SUMIF($A$4:$A$88,$P4,C$4:C$88)/2</f>
        <v>527699.48289885512</v>
      </c>
      <c r="R4" s="32">
        <f t="shared" ref="R4:R13" si="1">SUMIF($B$4:$B$88,$P4,D$4:D$88)-SUMIF($A$4:$A$88,$P4,D$4:D$88)/2</f>
        <v>574450.65478799667</v>
      </c>
      <c r="S4" s="32">
        <f t="shared" ref="S4:S13" si="2">SUMIF($B$4:$B$88,$P4,E$4:E$88)-SUMIF($A$4:$A$88,$P4,E$4:E$88)/2</f>
        <v>1422919.6854300785</v>
      </c>
      <c r="T4" s="32">
        <f t="shared" ref="T4:T13" si="3">SUMIF($B$4:$B$88,$P4,F$4:F$88)-SUMIF($A$4:$A$88,$P4,F$4:F$88)/2</f>
        <v>0</v>
      </c>
      <c r="U4" s="32">
        <f t="shared" ref="U4:U13" si="4">SUMIF($B$4:$B$88,$P4,G$4:G$88)-SUMIF($A$4:$A$88,$P4,G$4:G$88)/2</f>
        <v>0</v>
      </c>
      <c r="V4" s="32">
        <f t="shared" ref="V4:V13" si="5">SUMIF($B$4:$B$88,$P4,H$4:H$88)-SUMIF($A$4:$A$88,$P4,H$4:H$88)/2</f>
        <v>0</v>
      </c>
    </row>
    <row r="5" spans="1:22" x14ac:dyDescent="0.2">
      <c r="B5" s="44">
        <v>2010</v>
      </c>
      <c r="C5" s="32">
        <v>1033736.923128638</v>
      </c>
      <c r="D5" s="32">
        <v>1148901.3095759933</v>
      </c>
      <c r="E5" s="32">
        <v>2845839.3708601571</v>
      </c>
      <c r="F5" s="32">
        <v>0</v>
      </c>
      <c r="G5" s="32">
        <v>0</v>
      </c>
      <c r="H5" s="32">
        <v>0</v>
      </c>
      <c r="I5" s="44"/>
      <c r="J5">
        <f t="shared" ref="J5:J15" si="6">B5</f>
        <v>2010</v>
      </c>
      <c r="K5" s="43">
        <v>460.40332021576279</v>
      </c>
      <c r="L5" s="32">
        <v>0</v>
      </c>
      <c r="M5" s="32">
        <v>0</v>
      </c>
      <c r="N5" s="152"/>
      <c r="P5">
        <v>2010</v>
      </c>
      <c r="Q5" s="32">
        <f t="shared" si="0"/>
        <v>1456567.0142618699</v>
      </c>
      <c r="R5" s="32">
        <f t="shared" si="1"/>
        <v>1314340.5611251118</v>
      </c>
      <c r="S5" s="32">
        <f t="shared" si="2"/>
        <v>3242225.6543584182</v>
      </c>
      <c r="T5" s="32">
        <f t="shared" si="3"/>
        <v>0</v>
      </c>
      <c r="U5" s="32">
        <f t="shared" si="4"/>
        <v>0</v>
      </c>
      <c r="V5" s="32">
        <f t="shared" si="5"/>
        <v>0</v>
      </c>
    </row>
    <row r="6" spans="1:22" x14ac:dyDescent="0.2">
      <c r="B6">
        <v>2011</v>
      </c>
      <c r="C6" s="32">
        <v>1033736.923128638</v>
      </c>
      <c r="D6" s="32">
        <v>1148901.3095759933</v>
      </c>
      <c r="E6" s="32">
        <v>2845839.3708601571</v>
      </c>
      <c r="F6" s="32">
        <v>0</v>
      </c>
      <c r="G6" s="32">
        <v>0</v>
      </c>
      <c r="H6" s="32">
        <v>0</v>
      </c>
      <c r="I6" s="44"/>
      <c r="J6">
        <f t="shared" si="6"/>
        <v>2011</v>
      </c>
      <c r="K6" s="43">
        <v>460.40332021576279</v>
      </c>
      <c r="L6" s="32">
        <v>0</v>
      </c>
      <c r="M6" s="32">
        <v>0</v>
      </c>
      <c r="N6" s="152"/>
      <c r="P6">
        <v>2011</v>
      </c>
      <c r="Q6" s="32">
        <f t="shared" si="0"/>
        <v>2560776.8741658013</v>
      </c>
      <c r="R6" s="32">
        <f t="shared" si="1"/>
        <v>2070415.7730674883</v>
      </c>
      <c r="S6" s="32">
        <f t="shared" si="2"/>
        <v>3839660.3347647074</v>
      </c>
      <c r="T6" s="32">
        <f t="shared" si="3"/>
        <v>0</v>
      </c>
      <c r="U6" s="32">
        <f t="shared" si="4"/>
        <v>0</v>
      </c>
      <c r="V6" s="32">
        <f t="shared" si="5"/>
        <v>0</v>
      </c>
    </row>
    <row r="7" spans="1:22" x14ac:dyDescent="0.2">
      <c r="B7">
        <v>2012</v>
      </c>
      <c r="C7" s="32">
        <v>1032435.8658078389</v>
      </c>
      <c r="D7" s="32">
        <v>1148901.3095759933</v>
      </c>
      <c r="E7" s="32">
        <v>2845839.3708601571</v>
      </c>
      <c r="F7" s="32">
        <v>0</v>
      </c>
      <c r="G7" s="32">
        <v>0</v>
      </c>
      <c r="H7" s="32">
        <v>0</v>
      </c>
      <c r="I7" s="44"/>
      <c r="J7">
        <f t="shared" si="6"/>
        <v>2012</v>
      </c>
      <c r="K7" s="43">
        <v>460.40332021576279</v>
      </c>
      <c r="L7" s="32">
        <v>0</v>
      </c>
      <c r="M7" s="32">
        <v>0</v>
      </c>
      <c r="N7" s="152"/>
      <c r="P7">
        <v>2012</v>
      </c>
      <c r="Q7" s="32">
        <f t="shared" si="0"/>
        <v>3749037.470935503</v>
      </c>
      <c r="R7" s="32">
        <f t="shared" si="1"/>
        <v>3449014.8811167912</v>
      </c>
      <c r="S7" s="32">
        <f t="shared" si="2"/>
        <v>4749861.7171032419</v>
      </c>
      <c r="T7" s="32">
        <f t="shared" si="3"/>
        <v>0</v>
      </c>
      <c r="U7" s="32">
        <f t="shared" si="4"/>
        <v>0</v>
      </c>
      <c r="V7" s="32">
        <f t="shared" si="5"/>
        <v>0</v>
      </c>
    </row>
    <row r="8" spans="1:22" x14ac:dyDescent="0.2">
      <c r="B8">
        <v>2013</v>
      </c>
      <c r="C8" s="32">
        <v>974706.8218771806</v>
      </c>
      <c r="D8" s="32">
        <v>1148901.3095759933</v>
      </c>
      <c r="E8" s="32">
        <v>2845839.3708601571</v>
      </c>
      <c r="F8" s="32">
        <v>0</v>
      </c>
      <c r="G8" s="32">
        <v>0</v>
      </c>
      <c r="H8" s="32">
        <v>0</v>
      </c>
      <c r="I8" s="44"/>
      <c r="J8">
        <f t="shared" si="6"/>
        <v>2013</v>
      </c>
      <c r="K8" s="43">
        <v>460.40332021576279</v>
      </c>
      <c r="L8" s="32">
        <v>0</v>
      </c>
      <c r="M8" s="32">
        <v>0</v>
      </c>
      <c r="N8" s="152"/>
      <c r="P8">
        <v>2013</v>
      </c>
      <c r="Q8" s="32">
        <f t="shared" si="0"/>
        <v>4847041.8888395494</v>
      </c>
      <c r="R8" s="32">
        <f t="shared" si="1"/>
        <v>4940429.6684795134</v>
      </c>
      <c r="S8" s="32">
        <f t="shared" si="2"/>
        <v>6576966.3247246239</v>
      </c>
      <c r="T8" s="32">
        <f t="shared" si="3"/>
        <v>0</v>
      </c>
      <c r="U8" s="32">
        <f t="shared" si="4"/>
        <v>0</v>
      </c>
      <c r="V8" s="32">
        <f t="shared" si="5"/>
        <v>0</v>
      </c>
    </row>
    <row r="9" spans="1:22" x14ac:dyDescent="0.2">
      <c r="B9">
        <v>2014</v>
      </c>
      <c r="C9" s="32">
        <v>773304.74115444766</v>
      </c>
      <c r="D9" s="32">
        <v>1148901.3095759933</v>
      </c>
      <c r="E9" s="32">
        <v>2845839.3708601571</v>
      </c>
      <c r="F9" s="32">
        <v>0</v>
      </c>
      <c r="G9" s="32">
        <v>0</v>
      </c>
      <c r="H9" s="32">
        <v>0</v>
      </c>
      <c r="I9" s="44"/>
      <c r="J9">
        <f t="shared" si="6"/>
        <v>2014</v>
      </c>
      <c r="K9" s="43">
        <v>460.40332021576279</v>
      </c>
      <c r="L9" s="32">
        <v>0</v>
      </c>
      <c r="M9" s="32">
        <v>0</v>
      </c>
      <c r="N9" s="152"/>
      <c r="P9">
        <v>2014</v>
      </c>
      <c r="Q9" s="32">
        <f t="shared" si="0"/>
        <v>7309198.4076756015</v>
      </c>
      <c r="R9" s="32">
        <f t="shared" si="1"/>
        <v>6077121.3867833531</v>
      </c>
      <c r="S9" s="32">
        <f t="shared" si="2"/>
        <v>9534059.2467028499</v>
      </c>
      <c r="T9" s="32">
        <f t="shared" si="3"/>
        <v>0</v>
      </c>
      <c r="U9" s="32">
        <f t="shared" si="4"/>
        <v>0</v>
      </c>
      <c r="V9" s="32">
        <f t="shared" si="5"/>
        <v>38229.958070000001</v>
      </c>
    </row>
    <row r="10" spans="1:22" x14ac:dyDescent="0.2">
      <c r="B10">
        <v>2015</v>
      </c>
      <c r="C10" s="32">
        <v>675989.24638271402</v>
      </c>
      <c r="D10" s="32">
        <v>926253.94115497137</v>
      </c>
      <c r="E10" s="32">
        <v>2177897.2655970915</v>
      </c>
      <c r="F10" s="32">
        <v>0</v>
      </c>
      <c r="G10" s="32">
        <v>0</v>
      </c>
      <c r="H10" s="32">
        <v>0</v>
      </c>
      <c r="I10" s="44"/>
      <c r="J10">
        <f t="shared" si="6"/>
        <v>2015</v>
      </c>
      <c r="K10" s="43">
        <v>460.40332021576279</v>
      </c>
      <c r="L10" s="32">
        <v>0</v>
      </c>
      <c r="M10" s="32">
        <v>0</v>
      </c>
      <c r="N10" s="152"/>
      <c r="P10">
        <v>2015</v>
      </c>
      <c r="Q10" s="32">
        <f t="shared" si="0"/>
        <v>9204265.1627561785</v>
      </c>
      <c r="R10" s="32">
        <f t="shared" si="1"/>
        <v>6689821.5600641668</v>
      </c>
      <c r="S10" s="32">
        <f t="shared" si="2"/>
        <v>13443058.404376343</v>
      </c>
      <c r="T10" s="32">
        <f t="shared" si="3"/>
        <v>0</v>
      </c>
      <c r="U10" s="32">
        <f t="shared" si="4"/>
        <v>0</v>
      </c>
      <c r="V10" s="32">
        <f t="shared" si="5"/>
        <v>76417.814620000005</v>
      </c>
    </row>
    <row r="11" spans="1:22" x14ac:dyDescent="0.2">
      <c r="B11">
        <v>2016</v>
      </c>
      <c r="C11" s="32">
        <v>673865.8921255254</v>
      </c>
      <c r="D11" s="32">
        <v>771532.88852336153</v>
      </c>
      <c r="E11" s="32">
        <v>1713734.1077022622</v>
      </c>
      <c r="F11" s="32">
        <v>0</v>
      </c>
      <c r="G11" s="32">
        <v>0</v>
      </c>
      <c r="H11" s="32">
        <v>0</v>
      </c>
      <c r="I11" s="44"/>
      <c r="J11">
        <f t="shared" si="6"/>
        <v>2016</v>
      </c>
      <c r="K11" s="43">
        <v>356.19279389997331</v>
      </c>
      <c r="L11" s="32">
        <v>0</v>
      </c>
      <c r="M11" s="32">
        <v>0</v>
      </c>
      <c r="N11" s="152"/>
      <c r="P11">
        <v>2016</v>
      </c>
      <c r="Q11" s="32">
        <f t="shared" si="0"/>
        <v>12905489.243335156</v>
      </c>
      <c r="R11" s="32">
        <f t="shared" si="1"/>
        <v>7517321.48400441</v>
      </c>
      <c r="S11" s="32">
        <f t="shared" si="2"/>
        <v>17956902.882495824</v>
      </c>
      <c r="T11" s="32">
        <f t="shared" si="3"/>
        <v>0</v>
      </c>
      <c r="U11" s="32">
        <f t="shared" si="4"/>
        <v>0</v>
      </c>
      <c r="V11" s="32">
        <f t="shared" si="5"/>
        <v>76417.814620000005</v>
      </c>
    </row>
    <row r="12" spans="1:22" x14ac:dyDescent="0.2">
      <c r="B12">
        <v>2017</v>
      </c>
      <c r="C12" s="32">
        <v>537640.53318215918</v>
      </c>
      <c r="D12" s="32">
        <v>627024.04072996008</v>
      </c>
      <c r="E12" s="32">
        <v>1569225.259908861</v>
      </c>
      <c r="F12" s="32">
        <v>0</v>
      </c>
      <c r="G12" s="32">
        <v>0</v>
      </c>
      <c r="H12" s="32">
        <v>0</v>
      </c>
      <c r="I12" s="44"/>
      <c r="J12">
        <f t="shared" si="6"/>
        <v>2017</v>
      </c>
      <c r="K12" s="43">
        <v>356.19279389997331</v>
      </c>
      <c r="L12" s="32">
        <v>0</v>
      </c>
      <c r="M12" s="32">
        <v>0</v>
      </c>
      <c r="N12" s="152"/>
      <c r="P12">
        <v>2017</v>
      </c>
      <c r="Q12" s="32">
        <f>SUMIF($B$4:$B$88,$P12,C$4:C$88)-SUMIF($A$4:$A$88,$P12,C$4:C$88)/2</f>
        <v>18609259.81250203</v>
      </c>
      <c r="R12" s="32">
        <f t="shared" si="1"/>
        <v>7349654.8350199591</v>
      </c>
      <c r="S12" s="32">
        <f t="shared" si="2"/>
        <v>20610231.978452142</v>
      </c>
      <c r="T12" s="32">
        <f t="shared" si="3"/>
        <v>0</v>
      </c>
      <c r="U12" s="32">
        <f t="shared" si="4"/>
        <v>0</v>
      </c>
      <c r="V12" s="32">
        <f t="shared" si="5"/>
        <v>76288.65724</v>
      </c>
    </row>
    <row r="13" spans="1:22" x14ac:dyDescent="0.2">
      <c r="B13">
        <v>2018</v>
      </c>
      <c r="C13" s="32">
        <v>537640.53318215918</v>
      </c>
      <c r="D13" s="32">
        <v>440683.68436474522</v>
      </c>
      <c r="E13" s="32">
        <v>1382884.903543646</v>
      </c>
      <c r="F13" s="32">
        <v>0</v>
      </c>
      <c r="G13" s="32">
        <v>0</v>
      </c>
      <c r="H13" s="32">
        <v>0</v>
      </c>
      <c r="I13" s="44"/>
      <c r="J13">
        <f t="shared" si="6"/>
        <v>2018</v>
      </c>
      <c r="K13" s="43">
        <v>271.38891743173031</v>
      </c>
      <c r="L13" s="32">
        <v>0</v>
      </c>
      <c r="M13" s="32">
        <v>0</v>
      </c>
      <c r="N13" s="152"/>
      <c r="P13">
        <v>2018</v>
      </c>
      <c r="Q13" s="32">
        <f>SUMIF($B$4:$B$88,$P13,C$4:C$88)-SUMIF($A$4:$A$88,$P13,C$4:C$88)/2</f>
        <v>21657846.867417812</v>
      </c>
      <c r="R13" s="32">
        <f t="shared" si="1"/>
        <v>8569532.4897015747</v>
      </c>
      <c r="S13" s="32">
        <f t="shared" si="2"/>
        <v>23355983.05448664</v>
      </c>
      <c r="T13" s="32">
        <f t="shared" si="3"/>
        <v>0</v>
      </c>
      <c r="U13" s="32">
        <f t="shared" si="4"/>
        <v>0</v>
      </c>
      <c r="V13" s="32">
        <f t="shared" si="5"/>
        <v>76288.65724</v>
      </c>
    </row>
    <row r="14" spans="1:22" x14ac:dyDescent="0.2">
      <c r="B14">
        <v>2019</v>
      </c>
      <c r="C14" s="32">
        <v>464401.69776697928</v>
      </c>
      <c r="D14" s="32">
        <v>356970.33209199394</v>
      </c>
      <c r="E14" s="32">
        <v>1131744.8467253924</v>
      </c>
      <c r="F14" s="32">
        <v>0</v>
      </c>
      <c r="G14" s="32">
        <v>0</v>
      </c>
      <c r="H14" s="32">
        <v>0</v>
      </c>
      <c r="I14" s="44"/>
      <c r="J14">
        <f t="shared" si="6"/>
        <v>2019</v>
      </c>
      <c r="K14" s="43">
        <v>271.38891743173031</v>
      </c>
      <c r="L14" s="32">
        <v>0</v>
      </c>
      <c r="M14" s="32">
        <v>0</v>
      </c>
      <c r="N14" s="152"/>
      <c r="P14">
        <v>2019</v>
      </c>
      <c r="Q14" s="32">
        <f>SUMIF($B$4:$B$88,$P14,C$4:C$88)+SUMIF($B$97:$B$98,$P14,C$97:C$98)-SUMIF($A$97:$A$98,$P14,C$97:C$98)/2</f>
        <v>22345440.229001667</v>
      </c>
      <c r="R14" s="32">
        <f t="shared" ref="R14:V15" si="7">SUMIF($B$4:$B$88,$P14,D$4:D$88)+SUMIF($B$97:$B$98,$P14,D$97:D$98)-SUMIF($A$97:$A$98,$P14,D$97:D$98)/2</f>
        <v>9486755.7144621741</v>
      </c>
      <c r="S14" s="32">
        <f t="shared" si="7"/>
        <v>24882258.494094584</v>
      </c>
      <c r="T14" s="32">
        <f t="shared" si="7"/>
        <v>0</v>
      </c>
      <c r="U14" s="32">
        <f t="shared" si="7"/>
        <v>0</v>
      </c>
      <c r="V14" s="32">
        <f t="shared" si="7"/>
        <v>76288.65724</v>
      </c>
    </row>
    <row r="15" spans="1:22" x14ac:dyDescent="0.2">
      <c r="B15">
        <v>2020</v>
      </c>
      <c r="C15" s="32">
        <v>464270.79466101481</v>
      </c>
      <c r="D15" s="32">
        <v>87.093455654335614</v>
      </c>
      <c r="E15" s="32">
        <v>61095.130816373297</v>
      </c>
      <c r="F15" s="32">
        <v>0</v>
      </c>
      <c r="G15" s="32">
        <v>0</v>
      </c>
      <c r="H15" s="32">
        <v>0</v>
      </c>
      <c r="I15" s="44"/>
      <c r="J15">
        <f t="shared" si="6"/>
        <v>2020</v>
      </c>
      <c r="K15" s="43">
        <v>75.280962886275773</v>
      </c>
      <c r="L15" s="32">
        <v>0</v>
      </c>
      <c r="M15" s="32">
        <v>0</v>
      </c>
      <c r="N15" s="152"/>
      <c r="P15">
        <v>2020</v>
      </c>
      <c r="Q15" s="32">
        <f>SUMIF($B$4:$B$88,$P15,C$4:C$88)+SUMIF($B$97:$B$98,$P15,C$97:C$98)-SUMIF($A$97:$A$98,$P15,C$97:C$98)/2</f>
        <v>21697006.658217028</v>
      </c>
      <c r="R15" s="32">
        <f t="shared" si="7"/>
        <v>9649049.9050301611</v>
      </c>
      <c r="S15" s="32">
        <f t="shared" si="7"/>
        <v>24285231.840555117</v>
      </c>
      <c r="T15" s="32">
        <f t="shared" si="7"/>
        <v>0</v>
      </c>
      <c r="U15" s="32">
        <f t="shared" si="7"/>
        <v>0</v>
      </c>
      <c r="V15" s="32">
        <f t="shared" si="7"/>
        <v>73344.166960000002</v>
      </c>
    </row>
    <row r="16" spans="1:22" x14ac:dyDescent="0.2">
      <c r="B16" s="44"/>
      <c r="C16" s="45"/>
      <c r="D16" s="45"/>
      <c r="E16" s="45"/>
      <c r="F16" s="45"/>
      <c r="G16" s="45"/>
      <c r="H16" s="45"/>
      <c r="I16" s="44"/>
      <c r="J16" s="44"/>
      <c r="K16" s="47"/>
      <c r="L16" s="45"/>
      <c r="M16" s="45"/>
      <c r="N16" s="152"/>
    </row>
    <row r="17" spans="1:19" x14ac:dyDescent="0.2">
      <c r="A17">
        <v>2010</v>
      </c>
      <c r="B17" s="44">
        <v>2010</v>
      </c>
      <c r="C17" s="32">
        <v>845660.18226646387</v>
      </c>
      <c r="D17" s="32">
        <v>330878.50309823715</v>
      </c>
      <c r="E17" s="32">
        <v>792772.56699652167</v>
      </c>
      <c r="F17" s="32">
        <v>0</v>
      </c>
      <c r="G17" s="32">
        <v>0</v>
      </c>
      <c r="H17" s="32">
        <v>0</v>
      </c>
      <c r="I17" s="44"/>
      <c r="J17">
        <f>B17</f>
        <v>2010</v>
      </c>
      <c r="K17" s="43">
        <v>238.99048456032585</v>
      </c>
      <c r="L17" s="32">
        <v>0</v>
      </c>
      <c r="M17" s="32">
        <v>0</v>
      </c>
      <c r="N17" s="152"/>
    </row>
    <row r="18" spans="1:19" x14ac:dyDescent="0.2">
      <c r="B18">
        <v>2011</v>
      </c>
      <c r="C18" s="32">
        <v>823223.18509656703</v>
      </c>
      <c r="D18" s="32">
        <v>330878.50309823715</v>
      </c>
      <c r="E18" s="32">
        <v>792772.56699652167</v>
      </c>
      <c r="F18" s="32">
        <v>0</v>
      </c>
      <c r="G18" s="32">
        <v>0</v>
      </c>
      <c r="H18" s="32">
        <v>0</v>
      </c>
      <c r="I18" s="44"/>
      <c r="J18">
        <f t="shared" ref="J18:J27" si="8">B18</f>
        <v>2011</v>
      </c>
      <c r="K18" s="43">
        <v>238.99048456032585</v>
      </c>
      <c r="L18" s="32">
        <v>0</v>
      </c>
      <c r="M18" s="32">
        <v>0</v>
      </c>
      <c r="N18" s="152"/>
    </row>
    <row r="19" spans="1:19" x14ac:dyDescent="0.2">
      <c r="B19">
        <v>2012</v>
      </c>
      <c r="C19" s="32">
        <v>818039.42050571076</v>
      </c>
      <c r="D19" s="32">
        <v>330878.50309823715</v>
      </c>
      <c r="E19" s="32">
        <v>792772.56699652167</v>
      </c>
      <c r="F19" s="32">
        <v>0</v>
      </c>
      <c r="G19" s="32">
        <v>0</v>
      </c>
      <c r="H19" s="32">
        <v>0</v>
      </c>
      <c r="I19" s="44"/>
      <c r="J19">
        <f t="shared" si="8"/>
        <v>2012</v>
      </c>
      <c r="K19" s="43">
        <v>238.99048456032585</v>
      </c>
      <c r="L19" s="32">
        <v>0</v>
      </c>
      <c r="M19" s="32">
        <v>0</v>
      </c>
      <c r="N19" s="152"/>
      <c r="S19" t="s">
        <v>69</v>
      </c>
    </row>
    <row r="20" spans="1:19" ht="24" x14ac:dyDescent="0.2">
      <c r="B20">
        <v>2013</v>
      </c>
      <c r="C20" s="32">
        <v>817089.15736485552</v>
      </c>
      <c r="D20" s="32">
        <v>330878.50309823715</v>
      </c>
      <c r="E20" s="32">
        <v>792772.56699652167</v>
      </c>
      <c r="F20" s="32">
        <v>0</v>
      </c>
      <c r="G20" s="32">
        <v>0</v>
      </c>
      <c r="H20" s="32">
        <v>0</v>
      </c>
      <c r="I20" s="44"/>
      <c r="J20">
        <f t="shared" si="8"/>
        <v>2013</v>
      </c>
      <c r="K20" s="43">
        <v>238.99048456032585</v>
      </c>
      <c r="L20" s="32">
        <v>0</v>
      </c>
      <c r="M20" s="32">
        <v>0</v>
      </c>
      <c r="N20" s="152"/>
      <c r="Q20" s="41" t="s">
        <v>64</v>
      </c>
      <c r="R20" s="41" t="s">
        <v>66</v>
      </c>
      <c r="S20" s="41" t="s">
        <v>67</v>
      </c>
    </row>
    <row r="21" spans="1:19" x14ac:dyDescent="0.2">
      <c r="B21">
        <v>2014</v>
      </c>
      <c r="C21" s="32">
        <v>763223.13627543673</v>
      </c>
      <c r="D21" s="32">
        <v>330878.50309823715</v>
      </c>
      <c r="E21" s="32">
        <v>792772.56699652167</v>
      </c>
      <c r="F21" s="32">
        <v>0</v>
      </c>
      <c r="G21" s="32">
        <v>0</v>
      </c>
      <c r="H21" s="32">
        <v>0</v>
      </c>
      <c r="I21" s="44"/>
      <c r="J21">
        <f t="shared" si="8"/>
        <v>2014</v>
      </c>
      <c r="K21" s="43">
        <v>238.99048456032585</v>
      </c>
      <c r="L21" s="32">
        <v>0</v>
      </c>
      <c r="M21" s="32">
        <v>0</v>
      </c>
      <c r="N21" s="152"/>
      <c r="P21">
        <v>2009</v>
      </c>
      <c r="Q21" s="32">
        <f>SUMIF($B$4:$B$88,$P21,K$4:K$88)-SUMIF($A$4:$A$88,$P21,K$4:K$88)/2</f>
        <v>230.20166010788151</v>
      </c>
      <c r="R21" s="32">
        <f t="shared" ref="R21:S30" si="9">SUMIF($B$4:$B$88,$P21,L$4:L$88)-SUMIF($A$4:$A$88,$P21,L$4:L$88)/2</f>
        <v>0</v>
      </c>
      <c r="S21" s="32">
        <f t="shared" si="9"/>
        <v>0</v>
      </c>
    </row>
    <row r="22" spans="1:19" x14ac:dyDescent="0.2">
      <c r="B22">
        <v>2015</v>
      </c>
      <c r="C22" s="32">
        <v>401108.85253479786</v>
      </c>
      <c r="D22" s="32">
        <v>330878.50309823715</v>
      </c>
      <c r="E22" s="32">
        <v>792772.56699652167</v>
      </c>
      <c r="F22" s="32">
        <v>0</v>
      </c>
      <c r="G22" s="32">
        <v>0</v>
      </c>
      <c r="H22" s="32">
        <v>0</v>
      </c>
      <c r="I22" s="44"/>
      <c r="J22">
        <f t="shared" si="8"/>
        <v>2015</v>
      </c>
      <c r="K22" s="43">
        <v>238.99048456032585</v>
      </c>
      <c r="L22" s="32">
        <v>0</v>
      </c>
      <c r="M22" s="32">
        <v>0</v>
      </c>
      <c r="N22" s="152"/>
      <c r="P22">
        <v>2010</v>
      </c>
      <c r="Q22" s="32">
        <f t="shared" ref="Q22:Q29" si="10">SUMIF($B$4:$B$88,$P22,K$4:K$88)-SUMIF($A$4:$A$88,$P22,K$4:K$88)/2</f>
        <v>579.89856249592572</v>
      </c>
      <c r="R22" s="32">
        <f t="shared" si="9"/>
        <v>0</v>
      </c>
      <c r="S22" s="32">
        <f t="shared" si="9"/>
        <v>0</v>
      </c>
    </row>
    <row r="23" spans="1:19" x14ac:dyDescent="0.2">
      <c r="B23">
        <v>2016</v>
      </c>
      <c r="C23" s="32">
        <v>381915.25239531504</v>
      </c>
      <c r="D23" s="32">
        <v>330878.50309823715</v>
      </c>
      <c r="E23" s="32">
        <v>792772.56699652167</v>
      </c>
      <c r="F23" s="32">
        <v>0</v>
      </c>
      <c r="G23" s="32">
        <v>0</v>
      </c>
      <c r="H23" s="32">
        <v>0</v>
      </c>
      <c r="I23" s="44"/>
      <c r="J23">
        <f t="shared" si="8"/>
        <v>2016</v>
      </c>
      <c r="K23" s="43">
        <v>238.99048456032585</v>
      </c>
      <c r="L23" s="32">
        <v>0</v>
      </c>
      <c r="M23" s="32">
        <v>0</v>
      </c>
      <c r="N23" s="152"/>
      <c r="P23">
        <v>2011</v>
      </c>
      <c r="Q23" s="32">
        <f t="shared" si="10"/>
        <v>1124.8889388468665</v>
      </c>
      <c r="R23" s="32">
        <f t="shared" si="9"/>
        <v>0</v>
      </c>
      <c r="S23" s="32">
        <f t="shared" si="9"/>
        <v>0</v>
      </c>
    </row>
    <row r="24" spans="1:19" x14ac:dyDescent="0.2">
      <c r="B24">
        <v>2017</v>
      </c>
      <c r="C24" s="32">
        <v>381915.25239531504</v>
      </c>
      <c r="D24" s="32">
        <v>265773.76333556033</v>
      </c>
      <c r="E24" s="32">
        <v>727667.82723384467</v>
      </c>
      <c r="F24" s="32">
        <v>0</v>
      </c>
      <c r="G24" s="32">
        <v>0</v>
      </c>
      <c r="H24" s="32">
        <v>0</v>
      </c>
      <c r="I24" s="44"/>
      <c r="J24">
        <f t="shared" si="8"/>
        <v>2017</v>
      </c>
      <c r="K24" s="43">
        <v>238.99048456032585</v>
      </c>
      <c r="L24" s="32">
        <v>0</v>
      </c>
      <c r="M24" s="32">
        <v>0</v>
      </c>
      <c r="N24" s="152"/>
      <c r="P24">
        <v>2012</v>
      </c>
      <c r="Q24" s="32">
        <f t="shared" si="10"/>
        <v>3164.3985127532551</v>
      </c>
      <c r="R24" s="32">
        <f t="shared" si="9"/>
        <v>0</v>
      </c>
      <c r="S24" s="32">
        <f t="shared" si="9"/>
        <v>0</v>
      </c>
    </row>
    <row r="25" spans="1:19" x14ac:dyDescent="0.2">
      <c r="B25">
        <v>2018</v>
      </c>
      <c r="C25" s="32">
        <v>380335.17378689273</v>
      </c>
      <c r="D25" s="32">
        <v>129213.1811163386</v>
      </c>
      <c r="E25" s="32">
        <v>588302.19721545826</v>
      </c>
      <c r="F25" s="32">
        <v>0</v>
      </c>
      <c r="G25" s="32">
        <v>0</v>
      </c>
      <c r="H25" s="32">
        <v>0</v>
      </c>
      <c r="I25" s="44"/>
      <c r="J25">
        <f t="shared" si="8"/>
        <v>2018</v>
      </c>
      <c r="K25" s="43">
        <v>173.73110171033557</v>
      </c>
      <c r="L25" s="32">
        <v>0</v>
      </c>
      <c r="M25" s="32">
        <v>0</v>
      </c>
      <c r="N25" s="152"/>
      <c r="P25">
        <v>2013</v>
      </c>
      <c r="Q25" s="32">
        <f t="shared" si="10"/>
        <v>6987.592000461229</v>
      </c>
      <c r="R25" s="32">
        <f t="shared" si="9"/>
        <v>0</v>
      </c>
      <c r="S25" s="32">
        <f t="shared" si="9"/>
        <v>0</v>
      </c>
    </row>
    <row r="26" spans="1:19" x14ac:dyDescent="0.2">
      <c r="B26">
        <v>2019</v>
      </c>
      <c r="C26" s="32">
        <v>270377.53715696221</v>
      </c>
      <c r="D26" s="32">
        <v>29283.353271100848</v>
      </c>
      <c r="E26" s="32">
        <v>288512.71367974498</v>
      </c>
      <c r="F26" s="32">
        <v>0</v>
      </c>
      <c r="G26" s="32">
        <v>0</v>
      </c>
      <c r="H26" s="32">
        <v>0</v>
      </c>
      <c r="I26" s="44"/>
      <c r="J26">
        <f t="shared" si="8"/>
        <v>2019</v>
      </c>
      <c r="K26" s="43">
        <v>173.02983976054438</v>
      </c>
      <c r="L26" s="32">
        <v>0</v>
      </c>
      <c r="M26" s="32">
        <v>0</v>
      </c>
      <c r="N26" s="152"/>
      <c r="P26">
        <v>2014</v>
      </c>
      <c r="Q26" s="32">
        <f t="shared" si="10"/>
        <v>12401.912202168645</v>
      </c>
      <c r="R26" s="32">
        <f t="shared" si="9"/>
        <v>0</v>
      </c>
      <c r="S26" s="32">
        <f t="shared" si="9"/>
        <v>64.095581819999992</v>
      </c>
    </row>
    <row r="27" spans="1:19" x14ac:dyDescent="0.2">
      <c r="B27">
        <v>2020</v>
      </c>
      <c r="C27" s="32">
        <v>246821.05889171068</v>
      </c>
      <c r="D27" s="32">
        <v>64.105363127271943</v>
      </c>
      <c r="E27" s="32">
        <v>200854.96995582426</v>
      </c>
      <c r="F27" s="32">
        <v>0</v>
      </c>
      <c r="G27" s="32">
        <v>0</v>
      </c>
      <c r="H27" s="32">
        <v>0</v>
      </c>
      <c r="I27" s="44"/>
      <c r="J27">
        <f t="shared" si="8"/>
        <v>2020</v>
      </c>
      <c r="K27" s="43">
        <v>104.30616868100745</v>
      </c>
      <c r="L27" s="32">
        <v>0</v>
      </c>
      <c r="M27" s="32">
        <v>0</v>
      </c>
      <c r="N27" s="152"/>
      <c r="P27">
        <v>2015</v>
      </c>
      <c r="Q27" s="32">
        <f t="shared" si="10"/>
        <v>19994.329800410374</v>
      </c>
      <c r="R27" s="32">
        <f t="shared" si="9"/>
        <v>0</v>
      </c>
      <c r="S27" s="32">
        <f t="shared" si="9"/>
        <v>128.04613140000001</v>
      </c>
    </row>
    <row r="28" spans="1:19" x14ac:dyDescent="0.2">
      <c r="C28" s="45"/>
      <c r="D28" s="45"/>
      <c r="E28" s="45"/>
      <c r="F28" s="32"/>
      <c r="G28" s="32"/>
      <c r="H28" s="32"/>
      <c r="I28" s="44"/>
      <c r="J28" s="44"/>
      <c r="K28" s="45"/>
      <c r="L28" s="45"/>
      <c r="M28" s="45"/>
      <c r="N28" s="152"/>
      <c r="P28">
        <v>2016</v>
      </c>
      <c r="Q28" s="32">
        <f t="shared" si="10"/>
        <v>27843.960225614253</v>
      </c>
      <c r="R28" s="32">
        <f t="shared" si="9"/>
        <v>0</v>
      </c>
      <c r="S28" s="32">
        <f t="shared" si="9"/>
        <v>128.04613140000001</v>
      </c>
    </row>
    <row r="29" spans="1:19" x14ac:dyDescent="0.2">
      <c r="A29">
        <v>2011</v>
      </c>
      <c r="B29">
        <v>2011</v>
      </c>
      <c r="C29" s="32">
        <v>1407633.5318811925</v>
      </c>
      <c r="D29" s="32">
        <v>1181271.9207865165</v>
      </c>
      <c r="E29" s="32">
        <v>402096.79381605703</v>
      </c>
      <c r="F29" s="32">
        <v>0</v>
      </c>
      <c r="G29" s="32">
        <v>0</v>
      </c>
      <c r="H29" s="32">
        <v>0</v>
      </c>
      <c r="J29">
        <f>B29</f>
        <v>2011</v>
      </c>
      <c r="K29" s="32">
        <v>850.99026814155593</v>
      </c>
      <c r="L29" s="32">
        <v>0</v>
      </c>
      <c r="M29" s="32">
        <v>0</v>
      </c>
      <c r="N29" s="152"/>
      <c r="P29">
        <v>2017</v>
      </c>
      <c r="Q29" s="32">
        <f t="shared" si="10"/>
        <v>32272.832745778112</v>
      </c>
      <c r="R29" s="32">
        <f t="shared" si="9"/>
        <v>0</v>
      </c>
      <c r="S29" s="32">
        <f t="shared" si="9"/>
        <v>127.60120716000002</v>
      </c>
    </row>
    <row r="30" spans="1:19" x14ac:dyDescent="0.2">
      <c r="B30">
        <v>2012</v>
      </c>
      <c r="C30" s="32">
        <v>1407633.5318811925</v>
      </c>
      <c r="D30" s="32">
        <v>1181271.9207865165</v>
      </c>
      <c r="E30" s="32">
        <v>402096.79381605703</v>
      </c>
      <c r="F30" s="32">
        <v>0</v>
      </c>
      <c r="G30" s="32">
        <v>0</v>
      </c>
      <c r="H30" s="32">
        <v>0</v>
      </c>
      <c r="J30">
        <f t="shared" ref="J30:J83" si="11">B30</f>
        <v>2012</v>
      </c>
      <c r="K30" s="32">
        <v>850.99026814155593</v>
      </c>
      <c r="L30" s="32">
        <v>0</v>
      </c>
      <c r="M30" s="32">
        <v>0</v>
      </c>
      <c r="N30" s="152"/>
      <c r="P30">
        <v>2018</v>
      </c>
      <c r="Q30" s="32">
        <f>SUMIF($B$4:$B$88,$P30,K$4:K$88)-SUMIF($A$4:$A$88,$P30,K$4:K$88)/2</f>
        <v>38070.241234420755</v>
      </c>
      <c r="R30" s="32">
        <f t="shared" si="9"/>
        <v>0</v>
      </c>
      <c r="S30" s="32">
        <f t="shared" si="9"/>
        <v>127.60120716000002</v>
      </c>
    </row>
    <row r="31" spans="1:19" x14ac:dyDescent="0.2">
      <c r="B31">
        <v>2013</v>
      </c>
      <c r="C31" s="32">
        <v>1407633.5318811925</v>
      </c>
      <c r="D31" s="32">
        <v>1181021.5467196275</v>
      </c>
      <c r="E31" s="32">
        <v>402096.79381605703</v>
      </c>
      <c r="F31" s="32">
        <v>0</v>
      </c>
      <c r="G31" s="32">
        <v>0</v>
      </c>
      <c r="H31" s="32">
        <v>0</v>
      </c>
      <c r="J31">
        <f t="shared" si="11"/>
        <v>2013</v>
      </c>
      <c r="K31" s="32">
        <v>850.99026814155593</v>
      </c>
      <c r="L31" s="32">
        <v>0</v>
      </c>
      <c r="M31" s="32">
        <v>0</v>
      </c>
      <c r="N31" s="152"/>
      <c r="P31">
        <v>2019</v>
      </c>
      <c r="Q31" s="32">
        <f>SUMIF($J$5:$J$89,$P31,K$5:K$89)+SUMIF($J$97:$J$98,$P31,K$97:K$98)-SUMIF($J$97:$J$98,$P31,K$97:K$98)/2</f>
        <v>41929.341727292835</v>
      </c>
      <c r="R31" s="32">
        <f t="shared" ref="R31:S32" si="12">SUMIF($J$5:$J$89,$P31,L$5:L$89)+SUMIF($J$97:$J$98,$P31,L$97:L$98)-SUMIF($J$97:$J$98,$P31,L$97:L$98)/2</f>
        <v>0</v>
      </c>
      <c r="S31" s="32">
        <f t="shared" si="12"/>
        <v>127.60120716000002</v>
      </c>
    </row>
    <row r="32" spans="1:19" x14ac:dyDescent="0.2">
      <c r="B32">
        <v>2014</v>
      </c>
      <c r="C32" s="32">
        <v>1396211.1097315431</v>
      </c>
      <c r="D32" s="32">
        <v>1144676.6339913986</v>
      </c>
      <c r="E32" s="32">
        <v>402096.79381605703</v>
      </c>
      <c r="F32" s="32">
        <v>0</v>
      </c>
      <c r="G32" s="32">
        <v>0</v>
      </c>
      <c r="H32" s="32">
        <v>0</v>
      </c>
      <c r="J32">
        <f t="shared" si="11"/>
        <v>2014</v>
      </c>
      <c r="K32" s="32">
        <v>850.99026814155593</v>
      </c>
      <c r="L32" s="32">
        <v>0</v>
      </c>
      <c r="M32" s="32">
        <v>0</v>
      </c>
      <c r="N32" s="152"/>
      <c r="P32">
        <v>2020</v>
      </c>
      <c r="Q32" s="32">
        <f>SUMIF($J$5:$J$89,$P32,K$5:K$89)+SUMIF($J$97:$J$98,$P32,K$97:K$98)-SUMIF($J$97:$J$98,$P32,K$97:K$98)/2</f>
        <v>41314.02931615182</v>
      </c>
      <c r="R32" s="32">
        <f t="shared" si="12"/>
        <v>0</v>
      </c>
      <c r="S32" s="32">
        <f t="shared" si="12"/>
        <v>121.398639816</v>
      </c>
    </row>
    <row r="33" spans="1:14" x14ac:dyDescent="0.2">
      <c r="B33">
        <v>2015</v>
      </c>
      <c r="C33" s="32">
        <v>1227708.6712057285</v>
      </c>
      <c r="D33" s="32">
        <v>1144676.6339913986</v>
      </c>
      <c r="E33" s="32">
        <v>402096.79381605698</v>
      </c>
      <c r="F33" s="32">
        <v>0</v>
      </c>
      <c r="G33" s="32">
        <v>0</v>
      </c>
      <c r="H33" s="32">
        <v>0</v>
      </c>
      <c r="J33">
        <f t="shared" si="11"/>
        <v>2015</v>
      </c>
      <c r="K33" s="32">
        <v>850.99026814155593</v>
      </c>
      <c r="L33" s="32">
        <v>0</v>
      </c>
      <c r="M33" s="32">
        <v>0</v>
      </c>
      <c r="N33" s="152"/>
    </row>
    <row r="34" spans="1:14" x14ac:dyDescent="0.2">
      <c r="B34">
        <v>2016</v>
      </c>
      <c r="C34" s="32">
        <v>884705.33271973371</v>
      </c>
      <c r="D34" s="32">
        <v>1143633.4978331812</v>
      </c>
      <c r="E34" s="32">
        <v>402096.79381605698</v>
      </c>
      <c r="F34" s="32">
        <v>0</v>
      </c>
      <c r="G34" s="32">
        <v>0</v>
      </c>
      <c r="H34" s="32">
        <v>0</v>
      </c>
      <c r="J34">
        <f t="shared" si="11"/>
        <v>2016</v>
      </c>
      <c r="K34" s="32">
        <v>850.99026814155593</v>
      </c>
      <c r="L34" s="32">
        <v>0</v>
      </c>
      <c r="M34" s="32">
        <v>0</v>
      </c>
      <c r="N34" s="152"/>
    </row>
    <row r="35" spans="1:14" x14ac:dyDescent="0.2">
      <c r="B35">
        <v>2017</v>
      </c>
      <c r="C35" s="32">
        <v>777082.27515603381</v>
      </c>
      <c r="D35" s="32">
        <v>1040232.2713134432</v>
      </c>
      <c r="E35" s="32">
        <v>401979.6057836102</v>
      </c>
      <c r="F35" s="32">
        <v>0</v>
      </c>
      <c r="G35" s="32">
        <v>0</v>
      </c>
      <c r="H35" s="32">
        <v>0</v>
      </c>
      <c r="J35">
        <f t="shared" si="11"/>
        <v>2017</v>
      </c>
      <c r="K35" s="32">
        <v>850.62694540894176</v>
      </c>
      <c r="L35" s="32">
        <v>0</v>
      </c>
      <c r="M35" s="32">
        <v>0</v>
      </c>
      <c r="N35" s="152"/>
    </row>
    <row r="36" spans="1:14" x14ac:dyDescent="0.2">
      <c r="B36">
        <v>2018</v>
      </c>
      <c r="C36" s="32">
        <v>775590.56578282884</v>
      </c>
      <c r="D36" s="32">
        <v>1039926.1144233614</v>
      </c>
      <c r="E36" s="32">
        <v>401979.6057836102</v>
      </c>
      <c r="F36" s="32">
        <v>0</v>
      </c>
      <c r="G36" s="32">
        <v>0</v>
      </c>
      <c r="H36" s="32">
        <v>0</v>
      </c>
      <c r="J36">
        <f t="shared" si="11"/>
        <v>2018</v>
      </c>
      <c r="K36" s="32">
        <v>850.62694540894176</v>
      </c>
      <c r="L36" s="32">
        <v>0</v>
      </c>
      <c r="M36" s="32">
        <v>0</v>
      </c>
      <c r="N36" s="152"/>
    </row>
    <row r="37" spans="1:14" x14ac:dyDescent="0.2">
      <c r="B37">
        <v>2019</v>
      </c>
      <c r="C37" s="32">
        <v>863645.585645454</v>
      </c>
      <c r="D37" s="32">
        <v>908841.35203295085</v>
      </c>
      <c r="E37" s="32">
        <v>384104.41091219062</v>
      </c>
      <c r="F37" s="32">
        <v>0</v>
      </c>
      <c r="G37" s="32">
        <v>0</v>
      </c>
      <c r="H37" s="32">
        <v>0</v>
      </c>
      <c r="J37">
        <f t="shared" si="11"/>
        <v>2019</v>
      </c>
      <c r="K37" s="32">
        <v>792.24706649163932</v>
      </c>
      <c r="L37" s="32">
        <v>0</v>
      </c>
      <c r="M37" s="32">
        <v>0</v>
      </c>
      <c r="N37" s="152"/>
    </row>
    <row r="38" spans="1:14" x14ac:dyDescent="0.2">
      <c r="B38">
        <v>2020</v>
      </c>
      <c r="C38" s="32">
        <v>589755.51445153158</v>
      </c>
      <c r="D38" s="32">
        <v>908841.35203295085</v>
      </c>
      <c r="E38" s="32">
        <v>384104.41091219062</v>
      </c>
      <c r="F38" s="32">
        <v>0</v>
      </c>
      <c r="G38" s="32">
        <v>0</v>
      </c>
      <c r="H38" s="32">
        <v>0</v>
      </c>
      <c r="J38">
        <f t="shared" si="11"/>
        <v>2020</v>
      </c>
      <c r="K38" s="32">
        <v>792.24706649163932</v>
      </c>
      <c r="L38" s="32">
        <v>0</v>
      </c>
      <c r="M38" s="32">
        <v>0</v>
      </c>
      <c r="N38" s="152"/>
    </row>
    <row r="39" spans="1:14" x14ac:dyDescent="0.2">
      <c r="C39" s="32"/>
      <c r="D39" s="32"/>
      <c r="E39" s="32"/>
      <c r="F39" s="32"/>
      <c r="G39" s="32"/>
      <c r="H39" s="32"/>
      <c r="K39" s="32"/>
      <c r="L39" s="32"/>
      <c r="M39" s="32"/>
      <c r="N39" s="152"/>
    </row>
    <row r="40" spans="1:14" x14ac:dyDescent="0.2">
      <c r="A40">
        <v>2012</v>
      </c>
      <c r="B40">
        <v>2012</v>
      </c>
      <c r="C40" s="32">
        <v>981857.30548152141</v>
      </c>
      <c r="D40" s="32">
        <v>1575926.2953120891</v>
      </c>
      <c r="E40" s="32">
        <v>1418305.9708610121</v>
      </c>
      <c r="F40" s="32">
        <v>0</v>
      </c>
      <c r="G40" s="32">
        <v>0</v>
      </c>
      <c r="H40" s="32">
        <v>0</v>
      </c>
      <c r="J40">
        <f t="shared" si="11"/>
        <v>2012</v>
      </c>
      <c r="K40" s="32">
        <v>3228.0288796712211</v>
      </c>
      <c r="L40" s="32">
        <v>0</v>
      </c>
      <c r="M40" s="32">
        <v>0</v>
      </c>
      <c r="N40" s="152"/>
    </row>
    <row r="41" spans="1:14" x14ac:dyDescent="0.2">
      <c r="B41">
        <v>2013</v>
      </c>
      <c r="C41" s="32">
        <v>981857.30548152141</v>
      </c>
      <c r="D41" s="32">
        <v>1572271.2402711669</v>
      </c>
      <c r="E41" s="32">
        <v>1412082.4987643005</v>
      </c>
      <c r="F41" s="32">
        <v>0</v>
      </c>
      <c r="G41" s="32">
        <v>0</v>
      </c>
      <c r="H41" s="32">
        <v>0</v>
      </c>
      <c r="J41">
        <f t="shared" si="11"/>
        <v>2013</v>
      </c>
      <c r="K41" s="32">
        <v>3205.4516314343655</v>
      </c>
      <c r="L41" s="32">
        <v>0</v>
      </c>
      <c r="M41" s="32">
        <v>0</v>
      </c>
      <c r="N41" s="152"/>
    </row>
    <row r="42" spans="1:14" x14ac:dyDescent="0.2">
      <c r="B42">
        <v>2014</v>
      </c>
      <c r="C42" s="32">
        <v>981857.30548152141</v>
      </c>
      <c r="D42" s="32">
        <v>1571458.8352302483</v>
      </c>
      <c r="E42" s="32">
        <v>1410699.2145054392</v>
      </c>
      <c r="F42" s="32">
        <v>0</v>
      </c>
      <c r="G42" s="32">
        <v>0</v>
      </c>
      <c r="H42" s="32">
        <v>0</v>
      </c>
      <c r="J42">
        <f t="shared" si="11"/>
        <v>2014</v>
      </c>
      <c r="K42" s="32">
        <v>3200.4333973985631</v>
      </c>
      <c r="L42" s="32">
        <v>0</v>
      </c>
      <c r="M42" s="32">
        <v>0</v>
      </c>
      <c r="N42" s="152"/>
    </row>
    <row r="43" spans="1:14" x14ac:dyDescent="0.2">
      <c r="B43">
        <v>2015</v>
      </c>
      <c r="C43" s="32">
        <v>963314.4164878102</v>
      </c>
      <c r="D43" s="32">
        <v>1449364.2352012678</v>
      </c>
      <c r="E43" s="32">
        <v>1375386.8339404985</v>
      </c>
      <c r="F43" s="32">
        <v>0</v>
      </c>
      <c r="G43" s="32">
        <v>0</v>
      </c>
      <c r="H43" s="32">
        <v>0</v>
      </c>
      <c r="J43">
        <f t="shared" si="11"/>
        <v>2015</v>
      </c>
      <c r="K43" s="32">
        <v>3071.4558575302863</v>
      </c>
      <c r="L43" s="32">
        <v>0</v>
      </c>
      <c r="M43" s="32">
        <v>0</v>
      </c>
      <c r="N43" s="152"/>
    </row>
    <row r="44" spans="1:14" x14ac:dyDescent="0.2">
      <c r="B44">
        <v>2016</v>
      </c>
      <c r="C44" s="32">
        <v>792799.94154008571</v>
      </c>
      <c r="D44" s="32">
        <v>1447340.9740483745</v>
      </c>
      <c r="E44" s="32">
        <v>1297295.8912648093</v>
      </c>
      <c r="F44" s="32">
        <v>0</v>
      </c>
      <c r="G44" s="32">
        <v>0</v>
      </c>
      <c r="H44" s="32">
        <v>0</v>
      </c>
      <c r="J44">
        <f t="shared" si="11"/>
        <v>2016</v>
      </c>
      <c r="K44" s="32">
        <v>2878.8687850499537</v>
      </c>
      <c r="L44" s="32">
        <v>0</v>
      </c>
      <c r="M44" s="32">
        <v>0</v>
      </c>
      <c r="N44" s="152"/>
    </row>
    <row r="45" spans="1:14" x14ac:dyDescent="0.2">
      <c r="B45">
        <v>2017</v>
      </c>
      <c r="C45" s="32">
        <v>495175.9248796496</v>
      </c>
      <c r="D45" s="32">
        <v>867411.49074539647</v>
      </c>
      <c r="E45" s="32">
        <v>1242714.3705235997</v>
      </c>
      <c r="F45" s="32">
        <v>0</v>
      </c>
      <c r="G45" s="32">
        <v>0</v>
      </c>
      <c r="H45" s="32">
        <v>0</v>
      </c>
      <c r="J45">
        <f t="shared" si="11"/>
        <v>2017</v>
      </c>
      <c r="K45" s="32">
        <v>2677.781786349984</v>
      </c>
      <c r="L45" s="32">
        <v>0</v>
      </c>
      <c r="M45" s="32">
        <v>0</v>
      </c>
      <c r="N45" s="152"/>
    </row>
    <row r="46" spans="1:14" x14ac:dyDescent="0.2">
      <c r="B46">
        <v>2018</v>
      </c>
      <c r="C46" s="32">
        <v>423738.52562468848</v>
      </c>
      <c r="D46" s="32">
        <v>858724.62401359831</v>
      </c>
      <c r="E46" s="32">
        <v>1227923.2190613488</v>
      </c>
      <c r="F46" s="32">
        <v>0</v>
      </c>
      <c r="G46" s="32">
        <v>0</v>
      </c>
      <c r="H46" s="32">
        <v>0</v>
      </c>
      <c r="J46">
        <f t="shared" si="11"/>
        <v>2018</v>
      </c>
      <c r="K46" s="32">
        <v>2641.5327817317266</v>
      </c>
      <c r="L46" s="32">
        <v>0</v>
      </c>
      <c r="M46" s="32">
        <v>0</v>
      </c>
      <c r="N46" s="152"/>
    </row>
    <row r="47" spans="1:14" x14ac:dyDescent="0.2">
      <c r="B47">
        <v>2019</v>
      </c>
      <c r="C47" s="32">
        <v>423416.52060428145</v>
      </c>
      <c r="D47" s="32">
        <v>856390.25178259762</v>
      </c>
      <c r="E47" s="32">
        <v>1227923.2190613488</v>
      </c>
      <c r="F47" s="32">
        <v>0</v>
      </c>
      <c r="G47" s="32">
        <v>0</v>
      </c>
      <c r="H47" s="32">
        <v>0</v>
      </c>
      <c r="J47">
        <f t="shared" si="11"/>
        <v>2019</v>
      </c>
      <c r="K47" s="32">
        <v>2641.5327817317266</v>
      </c>
      <c r="L47" s="32">
        <v>0</v>
      </c>
      <c r="M47" s="32">
        <v>0</v>
      </c>
      <c r="N47" s="152"/>
    </row>
    <row r="48" spans="1:14" x14ac:dyDescent="0.2">
      <c r="B48">
        <v>2020</v>
      </c>
      <c r="C48" s="32">
        <v>423416.52060428145</v>
      </c>
      <c r="D48" s="32">
        <v>846195.36647052912</v>
      </c>
      <c r="E48" s="32">
        <v>1210564.3602867455</v>
      </c>
      <c r="F48" s="32">
        <v>0</v>
      </c>
      <c r="G48" s="32">
        <v>0</v>
      </c>
      <c r="H48" s="32">
        <v>0</v>
      </c>
      <c r="J48">
        <f t="shared" si="11"/>
        <v>2020</v>
      </c>
      <c r="K48" s="32">
        <v>2576.7275264098098</v>
      </c>
      <c r="L48" s="32">
        <v>0</v>
      </c>
      <c r="M48" s="32">
        <v>0</v>
      </c>
      <c r="N48" s="152"/>
    </row>
    <row r="49" spans="1:14" x14ac:dyDescent="0.2">
      <c r="C49" s="32"/>
      <c r="D49" s="32"/>
      <c r="E49" s="32"/>
      <c r="F49" s="32"/>
      <c r="G49" s="32"/>
      <c r="H49" s="32"/>
      <c r="K49" s="32"/>
      <c r="L49" s="32"/>
      <c r="M49" s="32"/>
      <c r="N49" s="152"/>
    </row>
    <row r="50" spans="1:14" x14ac:dyDescent="0.2">
      <c r="A50">
        <v>2013</v>
      </c>
      <c r="B50">
        <v>2013</v>
      </c>
      <c r="C50" s="32">
        <v>1331510.1444695978</v>
      </c>
      <c r="D50" s="32">
        <v>1414714.1376289763</v>
      </c>
      <c r="E50" s="32">
        <v>2248350.1885751742</v>
      </c>
      <c r="F50" s="32">
        <v>0</v>
      </c>
      <c r="G50" s="32">
        <v>0</v>
      </c>
      <c r="H50" s="32">
        <v>0</v>
      </c>
      <c r="J50">
        <f t="shared" si="11"/>
        <v>2013</v>
      </c>
      <c r="K50" s="32">
        <v>4463.5125922184407</v>
      </c>
      <c r="L50" s="32">
        <v>0</v>
      </c>
      <c r="M50" s="32">
        <v>0</v>
      </c>
      <c r="N50" s="152"/>
    </row>
    <row r="51" spans="1:14" x14ac:dyDescent="0.2">
      <c r="B51">
        <v>2014</v>
      </c>
      <c r="C51" s="32">
        <v>1322215.5646094419</v>
      </c>
      <c r="D51" s="32">
        <v>1413545.6649009765</v>
      </c>
      <c r="E51" s="32">
        <v>2246360.6269031744</v>
      </c>
      <c r="F51" s="32">
        <v>0</v>
      </c>
      <c r="G51" s="32">
        <v>0</v>
      </c>
      <c r="H51" s="32">
        <v>0</v>
      </c>
      <c r="J51">
        <f t="shared" si="11"/>
        <v>2014</v>
      </c>
      <c r="K51" s="32">
        <v>4457.7946913024398</v>
      </c>
      <c r="L51" s="32">
        <v>0</v>
      </c>
      <c r="M51" s="32">
        <v>0</v>
      </c>
      <c r="N51" s="152"/>
    </row>
    <row r="52" spans="1:14" x14ac:dyDescent="0.2">
      <c r="B52">
        <v>2015</v>
      </c>
      <c r="C52" s="32">
        <v>1307669.6952987069</v>
      </c>
      <c r="D52" s="32">
        <v>1408961.8666052925</v>
      </c>
      <c r="E52" s="32">
        <v>2246360.6269031744</v>
      </c>
      <c r="F52" s="32">
        <v>0</v>
      </c>
      <c r="G52" s="32">
        <v>0</v>
      </c>
      <c r="H52" s="32">
        <v>0</v>
      </c>
      <c r="J52">
        <f t="shared" si="11"/>
        <v>2015</v>
      </c>
      <c r="K52" s="32">
        <v>4457.7946913024398</v>
      </c>
      <c r="L52" s="32">
        <v>0</v>
      </c>
      <c r="M52" s="32">
        <v>0</v>
      </c>
      <c r="N52" s="152"/>
    </row>
    <row r="53" spans="1:14" x14ac:dyDescent="0.2">
      <c r="B53">
        <v>2016</v>
      </c>
      <c r="C53" s="32">
        <v>1210044.6780080749</v>
      </c>
      <c r="D53" s="32">
        <v>1335764.9485882553</v>
      </c>
      <c r="E53" s="32">
        <v>2235892.9345931746</v>
      </c>
      <c r="F53" s="32">
        <v>0</v>
      </c>
      <c r="G53" s="32">
        <v>0</v>
      </c>
      <c r="H53" s="32">
        <v>0</v>
      </c>
      <c r="J53">
        <f t="shared" si="11"/>
        <v>2016</v>
      </c>
      <c r="K53" s="32">
        <v>4455.6647153024396</v>
      </c>
      <c r="L53" s="32">
        <v>0</v>
      </c>
      <c r="M53" s="32">
        <v>0</v>
      </c>
      <c r="N53" s="152"/>
    </row>
    <row r="54" spans="1:14" x14ac:dyDescent="0.2">
      <c r="B54">
        <v>2017</v>
      </c>
      <c r="C54" s="32">
        <v>1012786.9243624521</v>
      </c>
      <c r="D54" s="32">
        <v>813744.22996159934</v>
      </c>
      <c r="E54" s="32">
        <v>1015244.2309092238</v>
      </c>
      <c r="F54" s="32">
        <v>0</v>
      </c>
      <c r="G54" s="32">
        <v>0</v>
      </c>
      <c r="H54" s="32">
        <v>0</v>
      </c>
      <c r="J54">
        <f t="shared" si="11"/>
        <v>2017</v>
      </c>
      <c r="K54" s="32">
        <v>1777.00721416848</v>
      </c>
      <c r="L54" s="32">
        <v>0</v>
      </c>
      <c r="M54" s="32">
        <v>0</v>
      </c>
      <c r="N54" s="152"/>
    </row>
    <row r="55" spans="1:14" x14ac:dyDescent="0.2">
      <c r="B55">
        <v>2018</v>
      </c>
      <c r="C55" s="32">
        <v>773178.99512745906</v>
      </c>
      <c r="D55" s="32">
        <v>803811.81584953086</v>
      </c>
      <c r="E55" s="32">
        <v>998332.28255624231</v>
      </c>
      <c r="F55" s="32">
        <v>0</v>
      </c>
      <c r="G55" s="32">
        <v>0</v>
      </c>
      <c r="H55" s="32">
        <v>0</v>
      </c>
      <c r="J55">
        <f t="shared" si="11"/>
        <v>2018</v>
      </c>
      <c r="K55" s="32">
        <v>1745.9281908608398</v>
      </c>
      <c r="L55" s="32">
        <v>0</v>
      </c>
      <c r="M55" s="32">
        <v>0</v>
      </c>
      <c r="N55" s="152"/>
    </row>
    <row r="56" spans="1:14" x14ac:dyDescent="0.2">
      <c r="B56">
        <v>2019</v>
      </c>
      <c r="C56" s="32">
        <v>765578.31630332407</v>
      </c>
      <c r="D56" s="32">
        <v>803811.81584953086</v>
      </c>
      <c r="E56" s="32">
        <v>998332.28255624231</v>
      </c>
      <c r="F56" s="32">
        <v>0</v>
      </c>
      <c r="G56" s="32">
        <v>0</v>
      </c>
      <c r="H56" s="32">
        <v>0</v>
      </c>
      <c r="J56">
        <f t="shared" si="11"/>
        <v>2019</v>
      </c>
      <c r="K56" s="32">
        <v>1745.9281908608398</v>
      </c>
      <c r="L56" s="32">
        <v>0</v>
      </c>
      <c r="M56" s="32">
        <v>0</v>
      </c>
      <c r="N56" s="152"/>
    </row>
    <row r="57" spans="1:14" x14ac:dyDescent="0.2">
      <c r="B57">
        <v>2020</v>
      </c>
      <c r="C57" s="32">
        <v>764429.13575048908</v>
      </c>
      <c r="D57" s="32">
        <v>792527.36644389923</v>
      </c>
      <c r="E57" s="32">
        <v>986514.23477098171</v>
      </c>
      <c r="F57" s="32">
        <v>0</v>
      </c>
      <c r="G57" s="32">
        <v>0</v>
      </c>
      <c r="H57" s="32">
        <v>0</v>
      </c>
      <c r="J57">
        <f t="shared" si="11"/>
        <v>2020</v>
      </c>
      <c r="K57" s="32">
        <v>1745.3206973915999</v>
      </c>
      <c r="L57" s="32">
        <v>0</v>
      </c>
      <c r="M57" s="32">
        <v>0</v>
      </c>
      <c r="N57" s="152"/>
    </row>
    <row r="58" spans="1:14" x14ac:dyDescent="0.2">
      <c r="C58" s="32"/>
      <c r="D58" s="32"/>
      <c r="E58" s="32"/>
      <c r="F58" s="32"/>
      <c r="G58" s="32"/>
      <c r="H58" s="32"/>
      <c r="K58" s="32"/>
      <c r="L58" s="32"/>
      <c r="M58" s="32"/>
      <c r="N58" s="152"/>
    </row>
    <row r="59" spans="1:14" x14ac:dyDescent="0.2">
      <c r="A59">
        <v>2014</v>
      </c>
      <c r="B59">
        <v>2014</v>
      </c>
      <c r="C59" s="32">
        <v>4144773.100846421</v>
      </c>
      <c r="D59" s="32">
        <v>935320.87997299992</v>
      </c>
      <c r="E59" s="32">
        <v>3672581.3472430003</v>
      </c>
      <c r="F59" s="32">
        <v>0</v>
      </c>
      <c r="G59" s="32">
        <v>0</v>
      </c>
      <c r="H59" s="32">
        <v>76459.916140000001</v>
      </c>
      <c r="J59">
        <f t="shared" si="11"/>
        <v>2014</v>
      </c>
      <c r="K59" s="32">
        <v>6386.6000810999994</v>
      </c>
      <c r="L59" s="32">
        <v>0</v>
      </c>
      <c r="M59" s="32">
        <v>128.19116363999998</v>
      </c>
      <c r="N59" s="152"/>
    </row>
    <row r="60" spans="1:14" x14ac:dyDescent="0.2">
      <c r="B60">
        <v>2015</v>
      </c>
      <c r="C60" s="32">
        <v>2521216.2808464211</v>
      </c>
      <c r="D60" s="32">
        <v>934017.26601300004</v>
      </c>
      <c r="E60" s="32">
        <v>3670749.9311230001</v>
      </c>
      <c r="F60" s="32">
        <v>0</v>
      </c>
      <c r="G60" s="32">
        <v>0</v>
      </c>
      <c r="H60" s="32">
        <v>76417.814620000005</v>
      </c>
      <c r="J60">
        <f t="shared" si="11"/>
        <v>2015</v>
      </c>
      <c r="K60" s="32">
        <v>6380.2911786600007</v>
      </c>
      <c r="L60" s="32">
        <v>0</v>
      </c>
      <c r="M60" s="32">
        <v>128.04613140000001</v>
      </c>
      <c r="N60" s="152"/>
    </row>
    <row r="61" spans="1:14" x14ac:dyDescent="0.2">
      <c r="B61">
        <v>2016</v>
      </c>
      <c r="C61" s="32">
        <v>2403585.1465464211</v>
      </c>
      <c r="D61" s="32">
        <v>920778.32891299995</v>
      </c>
      <c r="E61" s="32">
        <v>3670749.9311230001</v>
      </c>
      <c r="F61" s="32">
        <v>0</v>
      </c>
      <c r="G61" s="32">
        <v>0</v>
      </c>
      <c r="H61" s="32">
        <v>76417.814620000005</v>
      </c>
      <c r="J61">
        <f t="shared" si="11"/>
        <v>2016</v>
      </c>
      <c r="K61" s="32">
        <v>6380.2911786600007</v>
      </c>
      <c r="L61" s="32">
        <v>0</v>
      </c>
      <c r="M61" s="32">
        <v>128.04613140000001</v>
      </c>
      <c r="N61" s="152"/>
    </row>
    <row r="62" spans="1:14" x14ac:dyDescent="0.2">
      <c r="B62">
        <v>2017</v>
      </c>
      <c r="C62" s="32">
        <v>2374864.902526421</v>
      </c>
      <c r="D62" s="32">
        <v>674597.637934</v>
      </c>
      <c r="E62" s="32">
        <v>3665131.5850930004</v>
      </c>
      <c r="F62" s="32">
        <v>0</v>
      </c>
      <c r="G62" s="32">
        <v>0</v>
      </c>
      <c r="H62" s="32">
        <v>76288.65724</v>
      </c>
      <c r="J62">
        <f t="shared" si="11"/>
        <v>2017</v>
      </c>
      <c r="K62" s="32">
        <v>6360.9369742200006</v>
      </c>
      <c r="L62" s="32">
        <v>0</v>
      </c>
      <c r="M62" s="32">
        <v>127.60120716000002</v>
      </c>
      <c r="N62" s="152"/>
    </row>
    <row r="63" spans="1:14" x14ac:dyDescent="0.2">
      <c r="B63">
        <v>2018</v>
      </c>
      <c r="C63" s="32">
        <v>2136192.7405804493</v>
      </c>
      <c r="D63" s="32">
        <v>674597.637934</v>
      </c>
      <c r="E63" s="32">
        <v>3534584.4449930005</v>
      </c>
      <c r="F63" s="32">
        <v>0</v>
      </c>
      <c r="G63" s="32">
        <v>0</v>
      </c>
      <c r="H63" s="32">
        <v>76288.65724</v>
      </c>
      <c r="J63">
        <f t="shared" si="11"/>
        <v>2018</v>
      </c>
      <c r="K63" s="32">
        <v>6040.1306418600007</v>
      </c>
      <c r="L63" s="32">
        <v>0</v>
      </c>
      <c r="M63" s="32">
        <v>127.60120716000002</v>
      </c>
      <c r="N63" s="152"/>
    </row>
    <row r="64" spans="1:14" x14ac:dyDescent="0.2">
      <c r="B64">
        <v>2019</v>
      </c>
      <c r="C64" s="32">
        <v>1804279.9048580001</v>
      </c>
      <c r="D64" s="32">
        <v>674597.637934</v>
      </c>
      <c r="E64" s="32">
        <v>3534584.4449930005</v>
      </c>
      <c r="F64" s="32">
        <v>0</v>
      </c>
      <c r="G64" s="32">
        <v>0</v>
      </c>
      <c r="H64" s="32">
        <v>76288.65724</v>
      </c>
      <c r="J64">
        <f t="shared" si="11"/>
        <v>2019</v>
      </c>
      <c r="K64" s="32">
        <v>6040.1306418600007</v>
      </c>
      <c r="L64" s="32">
        <v>0</v>
      </c>
      <c r="M64" s="32">
        <v>127.60120716000002</v>
      </c>
      <c r="N64" s="152"/>
    </row>
    <row r="65" spans="1:15" x14ac:dyDescent="0.2">
      <c r="B65">
        <v>2020</v>
      </c>
      <c r="C65" s="32">
        <v>1794544.6338580002</v>
      </c>
      <c r="D65" s="32">
        <v>658402.94139400008</v>
      </c>
      <c r="E65" s="32">
        <v>3406499.1178130005</v>
      </c>
      <c r="F65" s="32">
        <v>0</v>
      </c>
      <c r="G65" s="32">
        <v>0</v>
      </c>
      <c r="H65" s="32">
        <v>73344.166960000002</v>
      </c>
      <c r="J65">
        <f t="shared" si="11"/>
        <v>2020</v>
      </c>
      <c r="K65" s="32">
        <v>5770.3189623959997</v>
      </c>
      <c r="L65" s="32">
        <v>0</v>
      </c>
      <c r="M65" s="32">
        <v>121.398639816</v>
      </c>
      <c r="N65" s="152"/>
    </row>
    <row r="66" spans="1:15" x14ac:dyDescent="0.2">
      <c r="C66" s="32"/>
      <c r="D66" s="32"/>
      <c r="E66" s="32"/>
      <c r="F66" s="32"/>
      <c r="G66" s="32"/>
      <c r="H66" s="32"/>
      <c r="K66" s="32"/>
      <c r="L66" s="32"/>
      <c r="M66" s="32"/>
      <c r="N66" s="152"/>
    </row>
    <row r="67" spans="1:15" x14ac:dyDescent="0.2">
      <c r="A67">
        <v>2015</v>
      </c>
      <c r="B67">
        <v>2015</v>
      </c>
      <c r="C67" s="32">
        <v>4214516</v>
      </c>
      <c r="D67" s="32">
        <v>991338.22800000012</v>
      </c>
      <c r="E67" s="32">
        <v>5555588.7719999999</v>
      </c>
      <c r="F67" s="32">
        <v>0</v>
      </c>
      <c r="G67" s="32">
        <v>0</v>
      </c>
      <c r="H67" s="32">
        <v>0</v>
      </c>
      <c r="J67">
        <f t="shared" si="11"/>
        <v>2015</v>
      </c>
      <c r="K67" s="32">
        <v>9068.8079999999991</v>
      </c>
      <c r="L67" s="32">
        <v>0</v>
      </c>
      <c r="M67" s="32">
        <v>0</v>
      </c>
      <c r="N67" s="152"/>
      <c r="O67" s="33">
        <f>SUM(C67:H67)</f>
        <v>10761443</v>
      </c>
    </row>
    <row r="68" spans="1:15" x14ac:dyDescent="0.2">
      <c r="B68">
        <v>2016</v>
      </c>
      <c r="C68" s="32">
        <v>4142011</v>
      </c>
      <c r="D68" s="32">
        <v>991338.22800000012</v>
      </c>
      <c r="E68" s="32">
        <v>5555588.7719999999</v>
      </c>
      <c r="F68" s="32">
        <v>0</v>
      </c>
      <c r="G68" s="32">
        <v>0</v>
      </c>
      <c r="H68" s="32">
        <v>0</v>
      </c>
      <c r="J68">
        <f t="shared" si="11"/>
        <v>2016</v>
      </c>
      <c r="K68" s="32">
        <v>9068.8079999999991</v>
      </c>
      <c r="L68" s="32">
        <v>0</v>
      </c>
      <c r="M68" s="32">
        <v>0</v>
      </c>
      <c r="N68" s="152"/>
      <c r="O68" s="33"/>
    </row>
    <row r="69" spans="1:15" x14ac:dyDescent="0.2">
      <c r="B69">
        <v>2017</v>
      </c>
      <c r="C69" s="32">
        <v>4133768</v>
      </c>
      <c r="D69" s="32">
        <v>991338.228</v>
      </c>
      <c r="E69" s="32">
        <v>5555588.7719999989</v>
      </c>
      <c r="F69" s="32">
        <v>0</v>
      </c>
      <c r="G69" s="32">
        <v>0</v>
      </c>
      <c r="H69" s="32">
        <v>0</v>
      </c>
      <c r="J69">
        <f t="shared" si="11"/>
        <v>2017</v>
      </c>
      <c r="K69" s="32">
        <v>9068.8079999999991</v>
      </c>
      <c r="L69" s="32">
        <v>0</v>
      </c>
      <c r="M69" s="32">
        <v>0</v>
      </c>
      <c r="N69" s="152"/>
      <c r="O69" s="33"/>
    </row>
    <row r="70" spans="1:15" x14ac:dyDescent="0.2">
      <c r="B70">
        <v>2018</v>
      </c>
      <c r="C70" s="32">
        <v>4112161</v>
      </c>
      <c r="D70" s="32">
        <v>990580.54799999995</v>
      </c>
      <c r="E70" s="32">
        <v>5555686.4519999996</v>
      </c>
      <c r="F70" s="32">
        <v>0</v>
      </c>
      <c r="G70" s="32">
        <v>0</v>
      </c>
      <c r="H70" s="32">
        <v>0</v>
      </c>
      <c r="J70">
        <f t="shared" si="11"/>
        <v>2018</v>
      </c>
      <c r="K70" s="32">
        <v>9068.8079999999991</v>
      </c>
      <c r="L70" s="32">
        <v>0</v>
      </c>
      <c r="M70" s="32">
        <v>0</v>
      </c>
      <c r="N70" s="152"/>
      <c r="O70" s="33"/>
    </row>
    <row r="71" spans="1:15" x14ac:dyDescent="0.2">
      <c r="B71">
        <v>2019</v>
      </c>
      <c r="C71" s="32">
        <v>3970069</v>
      </c>
      <c r="D71" s="32">
        <v>990580.54799999995</v>
      </c>
      <c r="E71" s="32">
        <v>5555686.4519999996</v>
      </c>
      <c r="F71" s="32">
        <v>0</v>
      </c>
      <c r="G71" s="32">
        <v>0</v>
      </c>
      <c r="H71" s="32">
        <v>0</v>
      </c>
      <c r="J71">
        <f t="shared" si="11"/>
        <v>2019</v>
      </c>
      <c r="K71" s="32">
        <v>9068.8079999999991</v>
      </c>
      <c r="L71" s="32">
        <v>0</v>
      </c>
      <c r="M71" s="32">
        <v>0</v>
      </c>
      <c r="N71" s="152"/>
      <c r="O71" s="33"/>
    </row>
    <row r="72" spans="1:15" x14ac:dyDescent="0.2">
      <c r="B72">
        <v>2020</v>
      </c>
      <c r="C72" s="32">
        <v>3636349</v>
      </c>
      <c r="D72" s="32">
        <v>990580.54799999995</v>
      </c>
      <c r="E72" s="32">
        <v>5555686.4519999996</v>
      </c>
      <c r="F72" s="32">
        <v>0</v>
      </c>
      <c r="G72" s="32">
        <v>0</v>
      </c>
      <c r="H72" s="32">
        <v>0</v>
      </c>
      <c r="J72">
        <f t="shared" si="11"/>
        <v>2020</v>
      </c>
      <c r="K72" s="32">
        <v>9068.8079999999991</v>
      </c>
      <c r="L72" s="32">
        <v>0</v>
      </c>
      <c r="M72" s="32">
        <v>0</v>
      </c>
      <c r="N72" s="152"/>
      <c r="O72" s="33"/>
    </row>
    <row r="73" spans="1:15" x14ac:dyDescent="0.2">
      <c r="C73" s="32"/>
      <c r="D73" s="32"/>
      <c r="E73" s="32"/>
      <c r="F73" s="32"/>
      <c r="G73" s="32"/>
      <c r="H73" s="32"/>
      <c r="K73" s="32"/>
      <c r="L73" s="32"/>
      <c r="M73" s="32"/>
      <c r="N73" s="152"/>
    </row>
    <row r="74" spans="1:15" x14ac:dyDescent="0.2">
      <c r="A74">
        <v>2016</v>
      </c>
      <c r="B74">
        <v>2016</v>
      </c>
      <c r="C74" s="32">
        <v>4833124</v>
      </c>
      <c r="D74" s="32">
        <v>1152108.23</v>
      </c>
      <c r="E74" s="32">
        <v>4577543.7700000005</v>
      </c>
      <c r="F74" s="32">
        <v>0</v>
      </c>
      <c r="G74" s="32">
        <v>0</v>
      </c>
      <c r="H74" s="32">
        <v>0</v>
      </c>
      <c r="J74">
        <f t="shared" si="11"/>
        <v>2016</v>
      </c>
      <c r="K74" s="32">
        <v>7228.3080000000009</v>
      </c>
      <c r="L74" s="32">
        <v>0</v>
      </c>
      <c r="M74" s="32">
        <v>0</v>
      </c>
      <c r="N74" s="152"/>
      <c r="O74" s="33">
        <f>SUM(C74:H74)</f>
        <v>10562776</v>
      </c>
    </row>
    <row r="75" spans="1:15" x14ac:dyDescent="0.2">
      <c r="B75">
        <v>2017</v>
      </c>
      <c r="C75" s="32">
        <v>4833124</v>
      </c>
      <c r="D75" s="32">
        <v>1152108.0270000002</v>
      </c>
      <c r="E75" s="32">
        <v>4577542.9730000002</v>
      </c>
      <c r="F75" s="32">
        <v>0</v>
      </c>
      <c r="G75" s="32">
        <v>0</v>
      </c>
      <c r="H75" s="32">
        <v>0</v>
      </c>
      <c r="J75">
        <f t="shared" si="11"/>
        <v>2017</v>
      </c>
      <c r="K75" s="32">
        <v>7237.8720000000003</v>
      </c>
      <c r="L75" s="32">
        <v>0</v>
      </c>
      <c r="M75" s="32">
        <v>0</v>
      </c>
      <c r="N75" s="152"/>
      <c r="O75" s="33"/>
    </row>
    <row r="76" spans="1:15" x14ac:dyDescent="0.2">
      <c r="B76">
        <v>2018</v>
      </c>
      <c r="C76" s="32">
        <v>4833124</v>
      </c>
      <c r="D76" s="32">
        <v>1152339.0410000002</v>
      </c>
      <c r="E76" s="32">
        <v>4578449.9590000007</v>
      </c>
      <c r="F76" s="32">
        <v>0</v>
      </c>
      <c r="G76" s="32">
        <v>0</v>
      </c>
      <c r="H76" s="32">
        <v>0</v>
      </c>
      <c r="J76">
        <f t="shared" si="11"/>
        <v>2018</v>
      </c>
      <c r="K76" s="32">
        <v>7237.8720000000003</v>
      </c>
      <c r="L76" s="32">
        <v>0</v>
      </c>
      <c r="M76" s="32">
        <v>0</v>
      </c>
      <c r="N76" s="152"/>
      <c r="O76" s="33"/>
    </row>
    <row r="77" spans="1:15" x14ac:dyDescent="0.2">
      <c r="B77">
        <v>2019</v>
      </c>
      <c r="C77" s="32">
        <v>4833124</v>
      </c>
      <c r="D77" s="32">
        <v>1152339.0410000002</v>
      </c>
      <c r="E77" s="32">
        <v>4576778.9590000007</v>
      </c>
      <c r="F77" s="32">
        <v>0</v>
      </c>
      <c r="G77" s="32">
        <v>0</v>
      </c>
      <c r="H77" s="32">
        <v>0</v>
      </c>
      <c r="J77">
        <f t="shared" si="11"/>
        <v>2019</v>
      </c>
      <c r="K77" s="32">
        <v>7237.8720000000003</v>
      </c>
      <c r="L77" s="32">
        <v>0</v>
      </c>
      <c r="M77" s="32">
        <v>0</v>
      </c>
      <c r="N77" s="152"/>
      <c r="O77" s="33"/>
    </row>
    <row r="78" spans="1:15" x14ac:dyDescent="0.2">
      <c r="B78">
        <v>2020</v>
      </c>
      <c r="C78" s="32">
        <v>4833124</v>
      </c>
      <c r="D78" s="32">
        <v>1152339.0410000002</v>
      </c>
      <c r="E78" s="32">
        <v>4576778.9590000007</v>
      </c>
      <c r="F78" s="32">
        <v>0</v>
      </c>
      <c r="G78" s="32">
        <v>0</v>
      </c>
      <c r="H78" s="32">
        <v>0</v>
      </c>
      <c r="J78">
        <f t="shared" si="11"/>
        <v>2020</v>
      </c>
      <c r="K78" s="32">
        <v>7237.8720000000003</v>
      </c>
      <c r="L78" s="32">
        <v>0</v>
      </c>
      <c r="M78" s="32">
        <v>0</v>
      </c>
      <c r="N78" s="152"/>
      <c r="O78" s="33"/>
    </row>
    <row r="79" spans="1:15" x14ac:dyDescent="0.2">
      <c r="C79" s="32"/>
      <c r="D79" s="32"/>
      <c r="E79" s="32"/>
      <c r="F79" s="32"/>
      <c r="G79" s="32"/>
      <c r="H79" s="32"/>
      <c r="K79" s="32"/>
      <c r="L79" s="32"/>
      <c r="M79" s="32"/>
      <c r="N79" s="152"/>
    </row>
    <row r="80" spans="1:15" x14ac:dyDescent="0.2">
      <c r="A80">
        <v>2017</v>
      </c>
      <c r="B80">
        <v>2017</v>
      </c>
      <c r="C80" s="32">
        <v>8125804</v>
      </c>
      <c r="D80" s="32">
        <v>1834850.2919999999</v>
      </c>
      <c r="E80" s="32">
        <v>3710274.7080000001</v>
      </c>
      <c r="F80" s="32">
        <v>0</v>
      </c>
      <c r="G80" s="32">
        <v>0</v>
      </c>
      <c r="H80" s="32">
        <v>0</v>
      </c>
      <c r="J80">
        <f t="shared" si="11"/>
        <v>2017</v>
      </c>
      <c r="K80" s="32">
        <v>7409.2330943408269</v>
      </c>
      <c r="L80" s="32">
        <v>0</v>
      </c>
      <c r="M80" s="32">
        <v>0</v>
      </c>
      <c r="N80" s="152"/>
      <c r="O80" s="33">
        <f>SUM(C80:H80)</f>
        <v>13670929</v>
      </c>
    </row>
    <row r="81" spans="1:15" x14ac:dyDescent="0.2">
      <c r="B81">
        <v>2018</v>
      </c>
      <c r="C81" s="32">
        <v>6414971.333333334</v>
      </c>
      <c r="D81" s="32">
        <v>1834640.4779999999</v>
      </c>
      <c r="E81" s="32">
        <v>3709631.8553333334</v>
      </c>
      <c r="F81" s="32">
        <v>0</v>
      </c>
      <c r="G81" s="32">
        <v>0</v>
      </c>
      <c r="H81" s="32">
        <v>0</v>
      </c>
      <c r="J81">
        <f t="shared" si="11"/>
        <v>2018</v>
      </c>
      <c r="K81" s="32">
        <v>7407.1534335353017</v>
      </c>
      <c r="L81" s="32">
        <v>0</v>
      </c>
      <c r="M81" s="32">
        <v>0</v>
      </c>
      <c r="N81" s="152"/>
      <c r="O81" s="33"/>
    </row>
    <row r="82" spans="1:15" x14ac:dyDescent="0.2">
      <c r="B82">
        <v>2019</v>
      </c>
      <c r="C82" s="32">
        <v>6414955.666666666</v>
      </c>
      <c r="D82" s="32">
        <v>1833911.9369999999</v>
      </c>
      <c r="E82" s="32">
        <v>3708078.7296666666</v>
      </c>
      <c r="F82" s="32">
        <v>0</v>
      </c>
      <c r="G82" s="32">
        <v>0</v>
      </c>
      <c r="H82" s="32">
        <v>0</v>
      </c>
      <c r="J82">
        <f t="shared" si="11"/>
        <v>2019</v>
      </c>
      <c r="K82" s="32">
        <v>7404.1409261407262</v>
      </c>
      <c r="L82" s="32">
        <v>0</v>
      </c>
      <c r="M82" s="32">
        <v>0</v>
      </c>
      <c r="N82" s="152"/>
      <c r="O82" s="33"/>
    </row>
    <row r="83" spans="1:15" x14ac:dyDescent="0.2">
      <c r="B83">
        <v>2020</v>
      </c>
      <c r="C83" s="32">
        <v>6414940</v>
      </c>
      <c r="D83" s="32">
        <v>1833183.3959999997</v>
      </c>
      <c r="E83" s="32">
        <v>3706525.6040000003</v>
      </c>
      <c r="F83" s="32">
        <v>0</v>
      </c>
      <c r="G83" s="32">
        <v>0</v>
      </c>
      <c r="H83" s="32">
        <v>0</v>
      </c>
      <c r="J83">
        <f t="shared" si="11"/>
        <v>2020</v>
      </c>
      <c r="K83" s="32">
        <v>7401.3037098081095</v>
      </c>
      <c r="L83" s="32">
        <v>0</v>
      </c>
      <c r="M83" s="32">
        <v>0</v>
      </c>
      <c r="N83" s="152"/>
      <c r="O83" s="33"/>
    </row>
    <row r="84" spans="1:15" x14ac:dyDescent="0.2">
      <c r="N84" s="152"/>
    </row>
    <row r="85" spans="1:15" x14ac:dyDescent="0.2">
      <c r="A85">
        <v>2018</v>
      </c>
      <c r="B85">
        <v>2018</v>
      </c>
      <c r="C85" s="195">
        <v>2541828</v>
      </c>
      <c r="D85" s="195">
        <v>1290030.73</v>
      </c>
      <c r="E85" s="195">
        <v>2756416.2699999996</v>
      </c>
      <c r="F85" s="40">
        <v>0</v>
      </c>
      <c r="G85" s="40">
        <v>0</v>
      </c>
      <c r="H85" s="40">
        <v>0</v>
      </c>
      <c r="J85">
        <f t="shared" ref="J85:J87" si="13">B85</f>
        <v>2018</v>
      </c>
      <c r="K85" s="195">
        <v>5266.1384437637716</v>
      </c>
      <c r="L85" s="40">
        <v>0</v>
      </c>
      <c r="M85" s="40">
        <v>0</v>
      </c>
      <c r="N85" s="152"/>
      <c r="O85" s="33">
        <f>SUM(C85:H85)</f>
        <v>6588275</v>
      </c>
    </row>
    <row r="86" spans="1:15" x14ac:dyDescent="0.2">
      <c r="B86">
        <v>2019</v>
      </c>
      <c r="C86" s="195">
        <v>2535592</v>
      </c>
      <c r="D86" s="195">
        <v>1280055.53</v>
      </c>
      <c r="E86" s="195">
        <v>2749699.9699999997</v>
      </c>
      <c r="F86" s="40">
        <v>0</v>
      </c>
      <c r="G86" s="40">
        <v>0</v>
      </c>
      <c r="H86" s="40">
        <v>0</v>
      </c>
      <c r="J86">
        <f t="shared" si="13"/>
        <v>2019</v>
      </c>
      <c r="K86" s="195">
        <v>5255.7925959685126</v>
      </c>
      <c r="L86" s="40">
        <v>0</v>
      </c>
      <c r="M86" s="40">
        <v>0</v>
      </c>
      <c r="N86" s="152"/>
      <c r="O86" s="33"/>
    </row>
    <row r="87" spans="1:15" x14ac:dyDescent="0.2">
      <c r="B87">
        <v>2020</v>
      </c>
      <c r="C87" s="195">
        <v>2529356</v>
      </c>
      <c r="D87" s="195">
        <v>1270080.33</v>
      </c>
      <c r="E87" s="195">
        <v>2742983.67</v>
      </c>
      <c r="F87" s="40">
        <v>0</v>
      </c>
      <c r="G87" s="40">
        <v>0</v>
      </c>
      <c r="H87" s="40">
        <v>0</v>
      </c>
      <c r="J87">
        <f t="shared" si="13"/>
        <v>2020</v>
      </c>
      <c r="K87" s="195">
        <v>5243.3390241805737</v>
      </c>
      <c r="L87" s="40">
        <v>0</v>
      </c>
      <c r="M87" s="40">
        <v>0</v>
      </c>
      <c r="N87" s="152"/>
      <c r="O87" s="33"/>
    </row>
    <row r="89" spans="1:15" x14ac:dyDescent="0.2">
      <c r="C89" s="32"/>
      <c r="D89" s="32"/>
      <c r="E89" s="32"/>
      <c r="F89" s="32"/>
      <c r="G89" s="32"/>
      <c r="H89" s="32"/>
      <c r="I89" s="32"/>
      <c r="J89" s="150"/>
      <c r="K89" s="32"/>
      <c r="L89" s="32"/>
      <c r="M89" s="32"/>
    </row>
    <row r="90" spans="1:15" x14ac:dyDescent="0.2">
      <c r="A90" s="153" t="s">
        <v>140</v>
      </c>
      <c r="B90">
        <v>2018</v>
      </c>
      <c r="C90" s="32">
        <f>SUMIF($B$4:$B$87,$B90,C$4:C$87)-C$85/2</f>
        <v>21657846.867417812</v>
      </c>
      <c r="D90" s="32">
        <f>SUMIF($B$4:$B$87,$B90,D$4:D$87)-D$85/2</f>
        <v>8569532.4897015747</v>
      </c>
      <c r="E90" s="32">
        <f t="shared" ref="D90:H92" si="14">SUMIF($B$4:$B$87,$B90,E$4:E$87)-E$85/2</f>
        <v>23355983.05448664</v>
      </c>
      <c r="F90" s="32">
        <f t="shared" si="14"/>
        <v>0</v>
      </c>
      <c r="G90" s="32">
        <f t="shared" si="14"/>
        <v>0</v>
      </c>
      <c r="H90" s="32">
        <f t="shared" si="14"/>
        <v>76288.65724</v>
      </c>
      <c r="I90" s="32"/>
      <c r="J90" s="150">
        <v>2018</v>
      </c>
      <c r="K90" s="32">
        <f t="shared" ref="K90:M92" si="15">SUMIF($B$4:$B$87,$B90,K$4:K$87)-K$85/2</f>
        <v>38070.241234420755</v>
      </c>
      <c r="L90" s="32">
        <f t="shared" si="15"/>
        <v>0</v>
      </c>
      <c r="M90" s="32">
        <f t="shared" si="15"/>
        <v>127.60120716000002</v>
      </c>
    </row>
    <row r="91" spans="1:15" x14ac:dyDescent="0.2">
      <c r="A91" s="153" t="s">
        <v>193</v>
      </c>
      <c r="B91">
        <v>2019</v>
      </c>
      <c r="C91" s="32">
        <f>SUMIF($B$4:$B$87,$B91,C$4:C$87)-C$85/2</f>
        <v>21074526.229001667</v>
      </c>
      <c r="D91" s="32">
        <f t="shared" si="14"/>
        <v>8241766.4339621738</v>
      </c>
      <c r="E91" s="32">
        <f t="shared" si="14"/>
        <v>22777237.893594585</v>
      </c>
      <c r="F91" s="32">
        <f t="shared" si="14"/>
        <v>0</v>
      </c>
      <c r="G91" s="32">
        <f t="shared" si="14"/>
        <v>0</v>
      </c>
      <c r="H91" s="32">
        <f t="shared" si="14"/>
        <v>76288.65724</v>
      </c>
      <c r="I91" s="32"/>
      <c r="J91" s="150">
        <v>2019</v>
      </c>
      <c r="K91" s="32">
        <f t="shared" si="15"/>
        <v>37997.801738363836</v>
      </c>
      <c r="L91" s="32">
        <f t="shared" si="15"/>
        <v>0</v>
      </c>
      <c r="M91" s="32">
        <f t="shared" si="15"/>
        <v>127.60120716000002</v>
      </c>
    </row>
    <row r="92" spans="1:15" x14ac:dyDescent="0.2">
      <c r="A92" s="153" t="s">
        <v>192</v>
      </c>
      <c r="B92">
        <v>2020</v>
      </c>
      <c r="C92" s="32">
        <f>SUMIF($B$4:$B$87,$B92,C$4:C$87)-C$85/2</f>
        <v>20426092.658217028</v>
      </c>
      <c r="D92" s="32">
        <f t="shared" si="14"/>
        <v>7807286.1751601603</v>
      </c>
      <c r="E92" s="32">
        <f t="shared" si="14"/>
        <v>21453398.774555117</v>
      </c>
      <c r="F92" s="32">
        <f t="shared" si="14"/>
        <v>0</v>
      </c>
      <c r="G92" s="32">
        <f t="shared" si="14"/>
        <v>0</v>
      </c>
      <c r="H92" s="32">
        <f t="shared" si="14"/>
        <v>73344.166960000002</v>
      </c>
      <c r="I92" s="32"/>
      <c r="J92" s="150">
        <v>2020</v>
      </c>
      <c r="K92" s="32">
        <f t="shared" si="15"/>
        <v>37382.454896363124</v>
      </c>
      <c r="L92" s="32">
        <f t="shared" si="15"/>
        <v>0</v>
      </c>
      <c r="M92" s="32">
        <f t="shared" si="15"/>
        <v>121.398639816</v>
      </c>
    </row>
    <row r="95" spans="1:15" x14ac:dyDescent="0.2">
      <c r="A95" s="242" t="s">
        <v>194</v>
      </c>
      <c r="B95" s="242"/>
      <c r="C95" s="242"/>
      <c r="D95" s="242"/>
    </row>
    <row r="97" spans="1:14" x14ac:dyDescent="0.2">
      <c r="A97">
        <v>2019</v>
      </c>
      <c r="B97">
        <v>2019</v>
      </c>
      <c r="C97" s="154">
        <v>0</v>
      </c>
      <c r="D97" s="155">
        <f>'2019-20 CDM'!D19</f>
        <v>1199947.831</v>
      </c>
      <c r="E97" s="155">
        <f>'2019-20 CDM'!D29</f>
        <v>1453624.9310000001</v>
      </c>
      <c r="F97" s="154">
        <v>0</v>
      </c>
      <c r="G97" s="154">
        <v>0</v>
      </c>
      <c r="H97" s="154">
        <v>0</v>
      </c>
      <c r="J97">
        <v>2019</v>
      </c>
      <c r="K97" s="40">
        <f>AVERAGE(K80/E80,K74/E74,K67/E67,K59/E59,K50/E50)*E97</f>
        <v>2596.9415340942192</v>
      </c>
      <c r="L97" s="158">
        <v>0</v>
      </c>
      <c r="M97" s="158">
        <v>0</v>
      </c>
      <c r="N97" s="157"/>
    </row>
    <row r="98" spans="1:14" x14ac:dyDescent="0.2">
      <c r="B98">
        <v>2020</v>
      </c>
      <c r="C98" s="154">
        <v>0</v>
      </c>
      <c r="D98" s="155">
        <f>'2019-20 CDM'!I19</f>
        <v>1196748.3648699999</v>
      </c>
      <c r="E98" s="155">
        <f>'2019-20 CDM'!I29</f>
        <v>1453624.9310000001</v>
      </c>
      <c r="F98" s="154">
        <v>0</v>
      </c>
      <c r="G98" s="154">
        <v>0</v>
      </c>
      <c r="H98" s="154">
        <v>0</v>
      </c>
      <c r="J98">
        <v>2020</v>
      </c>
      <c r="K98" s="40">
        <f>AVERAGE(K81/E81,K75/E75,K68/E68,K60/E60,K51/E51)*E98</f>
        <v>2597.0103958136174</v>
      </c>
      <c r="L98" s="158">
        <v>0</v>
      </c>
      <c r="M98" s="158">
        <v>0</v>
      </c>
      <c r="N98" s="157"/>
    </row>
    <row r="99" spans="1:14" x14ac:dyDescent="0.2">
      <c r="C99" s="154"/>
      <c r="D99" s="154"/>
      <c r="E99" s="154"/>
      <c r="F99" s="154"/>
      <c r="G99" s="154"/>
      <c r="H99" s="154"/>
      <c r="K99" s="158"/>
      <c r="L99" s="158"/>
      <c r="M99" s="158"/>
      <c r="N99" s="157"/>
    </row>
    <row r="100" spans="1:14" x14ac:dyDescent="0.2">
      <c r="A100">
        <v>2020</v>
      </c>
      <c r="B100">
        <v>2020</v>
      </c>
      <c r="C100" s="154">
        <v>0</v>
      </c>
      <c r="D100" s="155">
        <f>'2019-20 CDM'!E19</f>
        <v>639378.723</v>
      </c>
      <c r="E100" s="155">
        <f>'2019-20 CDM'!E29</f>
        <v>2735872.6669999999</v>
      </c>
      <c r="F100" s="154">
        <v>0</v>
      </c>
      <c r="G100" s="154">
        <v>0</v>
      </c>
      <c r="H100" s="154">
        <v>0</v>
      </c>
      <c r="J100">
        <v>2020</v>
      </c>
      <c r="K100" s="40">
        <f>AVERAGE(K80/E80,K74/E74,K67/E67,K59/E59,K50/E50)*E100</f>
        <v>4887.7129233314054</v>
      </c>
      <c r="L100" s="158">
        <v>0</v>
      </c>
      <c r="M100" s="158">
        <v>0</v>
      </c>
      <c r="N100" s="157"/>
    </row>
  </sheetData>
  <mergeCells count="1">
    <mergeCell ref="A95:D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5B87-6DC3-41E7-B1AF-FBE10F1F2223}">
  <sheetPr codeName="Sheet6"/>
  <dimension ref="A3:M38"/>
  <sheetViews>
    <sheetView workbookViewId="0">
      <selection activeCell="P25" sqref="P25"/>
    </sheetView>
  </sheetViews>
  <sheetFormatPr defaultRowHeight="12.75" x14ac:dyDescent="0.2"/>
  <cols>
    <col min="2" max="2" width="23" bestFit="1" customWidth="1"/>
    <col min="4" max="5" width="13" bestFit="1" customWidth="1"/>
    <col min="6" max="6" width="12.1640625" bestFit="1" customWidth="1"/>
    <col min="8" max="8" width="12" bestFit="1" customWidth="1"/>
    <col min="9" max="9" width="14.6640625" bestFit="1" customWidth="1"/>
  </cols>
  <sheetData>
    <row r="3" spans="1:11" x14ac:dyDescent="0.2">
      <c r="H3" s="159" t="s">
        <v>201</v>
      </c>
    </row>
    <row r="4" spans="1:11" x14ac:dyDescent="0.2">
      <c r="D4" s="159">
        <v>2019</v>
      </c>
      <c r="E4" s="159">
        <v>2020</v>
      </c>
      <c r="F4" s="163" t="s">
        <v>140</v>
      </c>
      <c r="H4" s="159" t="s">
        <v>202</v>
      </c>
      <c r="I4" s="164" t="s">
        <v>195</v>
      </c>
    </row>
    <row r="5" spans="1:11" x14ac:dyDescent="0.2">
      <c r="A5" s="159" t="s">
        <v>140</v>
      </c>
      <c r="B5" t="s">
        <v>196</v>
      </c>
      <c r="D5" s="32">
        <v>0</v>
      </c>
      <c r="E5" s="32">
        <v>0</v>
      </c>
      <c r="K5" t="s">
        <v>244</v>
      </c>
    </row>
    <row r="6" spans="1:11" x14ac:dyDescent="0.2">
      <c r="B6" t="s">
        <v>197</v>
      </c>
      <c r="D6" s="32">
        <v>152432.5</v>
      </c>
      <c r="E6" s="32">
        <v>16185</v>
      </c>
      <c r="H6" s="162">
        <v>1</v>
      </c>
      <c r="I6" s="32">
        <f>D6*K6</f>
        <v>152432.5</v>
      </c>
      <c r="K6" s="226">
        <v>1</v>
      </c>
    </row>
    <row r="7" spans="1:11" x14ac:dyDescent="0.2">
      <c r="A7" s="153" t="s">
        <v>68</v>
      </c>
      <c r="B7" t="s">
        <v>198</v>
      </c>
      <c r="D7" s="32">
        <v>2474253.9919999996</v>
      </c>
      <c r="E7" s="32">
        <v>3359066.3899999997</v>
      </c>
      <c r="H7" s="162">
        <v>1</v>
      </c>
      <c r="I7" s="32">
        <f>D7*K7</f>
        <v>2474253.9919999996</v>
      </c>
      <c r="K7" s="162">
        <v>1</v>
      </c>
    </row>
    <row r="8" spans="1:11" x14ac:dyDescent="0.2">
      <c r="A8" s="153"/>
      <c r="B8" t="s">
        <v>199</v>
      </c>
      <c r="D8" s="32">
        <v>26886.27</v>
      </c>
      <c r="E8" s="32">
        <v>0</v>
      </c>
      <c r="H8" s="57">
        <v>0.88100000000000001</v>
      </c>
      <c r="I8" s="32">
        <f>D8*K8</f>
        <v>23686.80387</v>
      </c>
      <c r="K8" s="227">
        <v>0.88100000000000001</v>
      </c>
    </row>
    <row r="9" spans="1:11" x14ac:dyDescent="0.2">
      <c r="A9" s="153"/>
      <c r="D9" s="160">
        <f>SUM(D6:D8)</f>
        <v>2653572.7619999996</v>
      </c>
      <c r="E9" s="160">
        <f>SUM(E6:E8)</f>
        <v>3375251.3899999997</v>
      </c>
      <c r="F9" s="161">
        <f>SUM(D9:E9)</f>
        <v>6028824.1519999988</v>
      </c>
      <c r="I9" s="160">
        <f>SUM(I6:I8)</f>
        <v>2650373.2958699996</v>
      </c>
    </row>
    <row r="10" spans="1:11" x14ac:dyDescent="0.2">
      <c r="A10" s="153"/>
      <c r="D10" s="32"/>
      <c r="E10" s="32"/>
    </row>
    <row r="11" spans="1:11" x14ac:dyDescent="0.2">
      <c r="A11" s="153"/>
      <c r="B11" t="s">
        <v>197</v>
      </c>
      <c r="D11" s="32">
        <v>26.03</v>
      </c>
      <c r="E11" s="32">
        <v>3.75</v>
      </c>
      <c r="H11" s="162">
        <v>1</v>
      </c>
      <c r="I11" s="32">
        <f>D11*K11</f>
        <v>26.03</v>
      </c>
      <c r="K11" s="226">
        <v>1</v>
      </c>
    </row>
    <row r="12" spans="1:11" x14ac:dyDescent="0.2">
      <c r="A12" s="153" t="s">
        <v>69</v>
      </c>
      <c r="B12" t="s">
        <v>198</v>
      </c>
      <c r="D12" s="32">
        <v>390.16436000000004</v>
      </c>
      <c r="E12" s="32">
        <v>206.00400000000002</v>
      </c>
      <c r="H12" s="162">
        <v>1</v>
      </c>
      <c r="I12" s="32">
        <f t="shared" ref="I12:I13" si="0">D12*K12</f>
        <v>390.16436000000004</v>
      </c>
      <c r="K12" s="162">
        <v>1</v>
      </c>
    </row>
    <row r="13" spans="1:11" x14ac:dyDescent="0.2">
      <c r="B13" t="s">
        <v>199</v>
      </c>
      <c r="D13" s="32">
        <v>5.38</v>
      </c>
      <c r="E13" s="32">
        <v>0</v>
      </c>
      <c r="H13" s="57">
        <v>0.88100000000000001</v>
      </c>
      <c r="I13" s="32">
        <f t="shared" si="0"/>
        <v>4.7397799999999997</v>
      </c>
      <c r="K13" s="227">
        <v>0.88100000000000001</v>
      </c>
    </row>
    <row r="14" spans="1:11" x14ac:dyDescent="0.2">
      <c r="D14" s="160">
        <f>SUM(D11:D13)</f>
        <v>421.57436000000007</v>
      </c>
      <c r="E14" s="160">
        <f>SUM(E11:E13)</f>
        <v>209.75400000000002</v>
      </c>
      <c r="F14" s="161">
        <f>SUM(D14:E14)</f>
        <v>631.32836000000009</v>
      </c>
      <c r="I14" s="160">
        <f>SUM(I11:I13)</f>
        <v>420.93414000000007</v>
      </c>
    </row>
    <row r="15" spans="1:11" x14ac:dyDescent="0.2">
      <c r="D15" s="32"/>
      <c r="E15" s="32"/>
    </row>
    <row r="16" spans="1:11" x14ac:dyDescent="0.2">
      <c r="A16" s="159" t="s">
        <v>200</v>
      </c>
      <c r="B16" t="s">
        <v>197</v>
      </c>
      <c r="D16" s="32">
        <v>60113</v>
      </c>
      <c r="E16" s="32">
        <v>0</v>
      </c>
      <c r="H16" s="162">
        <v>1</v>
      </c>
      <c r="I16" s="32">
        <f>D16*K16</f>
        <v>60113</v>
      </c>
      <c r="K16" s="226">
        <v>1</v>
      </c>
    </row>
    <row r="17" spans="1:13" x14ac:dyDescent="0.2">
      <c r="A17" s="153" t="s">
        <v>68</v>
      </c>
      <c r="B17" t="s">
        <v>198</v>
      </c>
      <c r="D17" s="32">
        <v>1112948.561</v>
      </c>
      <c r="E17" s="32">
        <v>639378.723</v>
      </c>
      <c r="H17" s="162">
        <v>1</v>
      </c>
      <c r="I17" s="32">
        <f t="shared" ref="I17:I18" si="1">D17*K17</f>
        <v>1112948.561</v>
      </c>
      <c r="K17" s="162">
        <v>1</v>
      </c>
    </row>
    <row r="18" spans="1:13" x14ac:dyDescent="0.2">
      <c r="A18" s="153"/>
      <c r="B18" t="s">
        <v>199</v>
      </c>
      <c r="D18" s="32">
        <v>26886.27</v>
      </c>
      <c r="E18" s="32">
        <v>0</v>
      </c>
      <c r="H18" s="57">
        <v>0.88100000000000001</v>
      </c>
      <c r="I18" s="32">
        <f t="shared" si="1"/>
        <v>23686.80387</v>
      </c>
      <c r="K18" s="227">
        <v>0.88100000000000001</v>
      </c>
    </row>
    <row r="19" spans="1:13" x14ac:dyDescent="0.2">
      <c r="A19" s="153"/>
      <c r="D19" s="160">
        <f>SUM(D16:D18)</f>
        <v>1199947.831</v>
      </c>
      <c r="E19" s="160">
        <f>SUM(E16:E18)</f>
        <v>639378.723</v>
      </c>
      <c r="F19" s="161">
        <f>SUM(D19:E19)</f>
        <v>1839326.554</v>
      </c>
      <c r="I19" s="160">
        <f>SUM(I16:I18)</f>
        <v>1196748.3648699999</v>
      </c>
    </row>
    <row r="20" spans="1:13" x14ac:dyDescent="0.2">
      <c r="A20" s="153"/>
      <c r="D20" s="32"/>
      <c r="E20" s="32"/>
    </row>
    <row r="21" spans="1:13" x14ac:dyDescent="0.2">
      <c r="A21" s="153"/>
      <c r="B21" t="s">
        <v>197</v>
      </c>
      <c r="D21" s="32">
        <v>6.9399999999999995</v>
      </c>
      <c r="E21" s="32">
        <v>0</v>
      </c>
      <c r="H21" s="162">
        <v>1</v>
      </c>
      <c r="I21" s="32">
        <f>D21*K21</f>
        <v>6.9399999999999995</v>
      </c>
      <c r="K21" s="226">
        <v>1</v>
      </c>
    </row>
    <row r="22" spans="1:13" x14ac:dyDescent="0.2">
      <c r="A22" s="153" t="s">
        <v>69</v>
      </c>
      <c r="B22" t="s">
        <v>198</v>
      </c>
      <c r="D22" s="32">
        <v>181.59599999999998</v>
      </c>
      <c r="E22" s="32">
        <v>56.654999999999987</v>
      </c>
      <c r="H22" s="162">
        <v>1</v>
      </c>
      <c r="I22" s="32">
        <f t="shared" ref="I22:I23" si="2">D22*K22</f>
        <v>181.59599999999998</v>
      </c>
      <c r="K22" s="162">
        <v>1</v>
      </c>
    </row>
    <row r="23" spans="1:13" x14ac:dyDescent="0.2">
      <c r="B23" t="s">
        <v>199</v>
      </c>
      <c r="D23" s="32">
        <v>5.38</v>
      </c>
      <c r="E23" s="32">
        <v>0</v>
      </c>
      <c r="H23" s="57">
        <v>0.88100000000000001</v>
      </c>
      <c r="I23" s="32">
        <f t="shared" si="2"/>
        <v>4.7397799999999997</v>
      </c>
      <c r="K23" s="227">
        <v>0.88100000000000001</v>
      </c>
    </row>
    <row r="24" spans="1:13" x14ac:dyDescent="0.2">
      <c r="D24" s="160">
        <f>SUM(D21:D23)</f>
        <v>193.91599999999997</v>
      </c>
      <c r="E24" s="160">
        <f>SUM(E21:E23)</f>
        <v>56.654999999999987</v>
      </c>
      <c r="F24" s="161">
        <f>SUM(D24:E24)</f>
        <v>250.57099999999997</v>
      </c>
      <c r="I24" s="160">
        <f>SUM(I21:I23)</f>
        <v>193.27577999999997</v>
      </c>
    </row>
    <row r="25" spans="1:13" x14ac:dyDescent="0.2">
      <c r="D25" s="32"/>
      <c r="E25" s="32"/>
    </row>
    <row r="26" spans="1:13" x14ac:dyDescent="0.2">
      <c r="A26" s="159" t="s">
        <v>141</v>
      </c>
      <c r="B26" t="s">
        <v>197</v>
      </c>
      <c r="D26" s="32">
        <v>92319.5</v>
      </c>
      <c r="E26" s="32">
        <v>16185</v>
      </c>
      <c r="H26" s="162">
        <v>1</v>
      </c>
      <c r="I26" s="32">
        <f>D26*K26</f>
        <v>92319.5</v>
      </c>
      <c r="K26" s="226">
        <v>1</v>
      </c>
      <c r="M26" s="160"/>
    </row>
    <row r="27" spans="1:13" x14ac:dyDescent="0.2">
      <c r="A27" s="153" t="s">
        <v>68</v>
      </c>
      <c r="B27" t="s">
        <v>198</v>
      </c>
      <c r="D27" s="32">
        <v>1361305.4310000001</v>
      </c>
      <c r="E27" s="32">
        <v>2719687.6669999999</v>
      </c>
      <c r="H27" s="162">
        <v>1</v>
      </c>
      <c r="I27" s="32">
        <f t="shared" ref="I27:I28" si="3">D27*K27</f>
        <v>1361305.4310000001</v>
      </c>
      <c r="K27" s="162">
        <v>1</v>
      </c>
    </row>
    <row r="28" spans="1:13" x14ac:dyDescent="0.2">
      <c r="A28" s="153"/>
      <c r="B28" t="s">
        <v>199</v>
      </c>
      <c r="D28" s="32">
        <v>0</v>
      </c>
      <c r="E28" s="32">
        <v>0</v>
      </c>
      <c r="H28" s="57">
        <v>0.88100000000000001</v>
      </c>
      <c r="I28" s="32">
        <f t="shared" si="3"/>
        <v>0</v>
      </c>
      <c r="K28" s="227">
        <v>0.88100000000000001</v>
      </c>
    </row>
    <row r="29" spans="1:13" x14ac:dyDescent="0.2">
      <c r="A29" s="153"/>
      <c r="D29" s="160">
        <f>SUM(D26:D28)</f>
        <v>1453624.9310000001</v>
      </c>
      <c r="E29" s="160">
        <f>SUM(E26:E28)</f>
        <v>2735872.6669999999</v>
      </c>
      <c r="F29" s="161">
        <f>SUM(D29:E29)</f>
        <v>4189497.5980000002</v>
      </c>
      <c r="I29" s="160">
        <f>SUM(I26:I28)</f>
        <v>1453624.9310000001</v>
      </c>
    </row>
    <row r="30" spans="1:13" x14ac:dyDescent="0.2">
      <c r="A30" s="153"/>
      <c r="D30" s="32"/>
      <c r="E30" s="32"/>
    </row>
    <row r="31" spans="1:13" x14ac:dyDescent="0.2">
      <c r="A31" s="153"/>
      <c r="B31" t="s">
        <v>197</v>
      </c>
      <c r="D31" s="32">
        <v>19.09</v>
      </c>
      <c r="E31" s="32">
        <v>3.75</v>
      </c>
      <c r="H31" s="162">
        <v>1</v>
      </c>
      <c r="I31" s="32">
        <f>D31*K31</f>
        <v>19.09</v>
      </c>
      <c r="K31" s="226">
        <v>1</v>
      </c>
    </row>
    <row r="32" spans="1:13" x14ac:dyDescent="0.2">
      <c r="A32" s="153" t="s">
        <v>69</v>
      </c>
      <c r="B32" t="s">
        <v>198</v>
      </c>
      <c r="D32" s="32">
        <v>208.56835999999998</v>
      </c>
      <c r="E32" s="32">
        <v>149.34899999999999</v>
      </c>
      <c r="H32" s="162">
        <v>1</v>
      </c>
      <c r="I32" s="32">
        <f t="shared" ref="I32:I33" si="4">D32*K32</f>
        <v>208.56835999999998</v>
      </c>
      <c r="K32" s="162">
        <v>1</v>
      </c>
    </row>
    <row r="33" spans="2:11" x14ac:dyDescent="0.2">
      <c r="B33" t="s">
        <v>199</v>
      </c>
      <c r="D33" s="32">
        <v>0</v>
      </c>
      <c r="E33" s="32">
        <v>0</v>
      </c>
      <c r="H33" s="57">
        <v>0.88100000000000001</v>
      </c>
      <c r="I33" s="32">
        <f t="shared" si="4"/>
        <v>0</v>
      </c>
      <c r="K33" s="227">
        <v>0.88100000000000001</v>
      </c>
    </row>
    <row r="34" spans="2:11" x14ac:dyDescent="0.2">
      <c r="D34" s="160">
        <f>SUM(D31:D33)</f>
        <v>227.65835999999999</v>
      </c>
      <c r="E34" s="160">
        <f>SUM(E31:E33)</f>
        <v>153.09899999999999</v>
      </c>
      <c r="F34" s="161">
        <f>SUM(D34:E34)</f>
        <v>380.75735999999995</v>
      </c>
      <c r="I34" s="160">
        <f>SUM(I31:I33)</f>
        <v>227.65835999999999</v>
      </c>
    </row>
    <row r="36" spans="2:11" x14ac:dyDescent="0.2">
      <c r="H36" t="s">
        <v>203</v>
      </c>
    </row>
    <row r="38" spans="2:11" x14ac:dyDescent="0.2">
      <c r="D38" s="33"/>
      <c r="E38" s="33"/>
      <c r="F38" s="33"/>
      <c r="G38" s="33"/>
      <c r="H38" s="33"/>
      <c r="I38" s="33">
        <f>I9+I19+I29</f>
        <v>5300746.5917399991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24BA-CA97-4FCA-9F9E-43D99EFABC29}">
  <sheetPr codeName="Sheet7"/>
  <dimension ref="A1"/>
  <sheetViews>
    <sheetView workbookViewId="0">
      <selection activeCell="A25" sqref="A2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78A6-4977-477D-9DA6-2035D15BDDDD}">
  <sheetPr codeName="Sheet8"/>
  <dimension ref="A1:P31"/>
  <sheetViews>
    <sheetView workbookViewId="0">
      <selection activeCell="H24" sqref="H24"/>
    </sheetView>
  </sheetViews>
  <sheetFormatPr defaultRowHeight="12.75" x14ac:dyDescent="0.2"/>
  <cols>
    <col min="1" max="1" width="25.1640625" customWidth="1"/>
    <col min="2" max="2" width="12.83203125" bestFit="1" customWidth="1"/>
    <col min="3" max="3" width="19.5" bestFit="1" customWidth="1"/>
  </cols>
  <sheetData>
    <row r="1" spans="1:5" x14ac:dyDescent="0.2">
      <c r="A1" t="s">
        <v>233</v>
      </c>
    </row>
    <row r="2" spans="1:5" x14ac:dyDescent="0.2">
      <c r="A2" t="s">
        <v>78</v>
      </c>
    </row>
    <row r="3" spans="1:5" x14ac:dyDescent="0.2">
      <c r="A3" t="s">
        <v>243</v>
      </c>
    </row>
    <row r="5" spans="1:5" x14ac:dyDescent="0.2">
      <c r="B5" t="s">
        <v>79</v>
      </c>
      <c r="C5" t="s">
        <v>80</v>
      </c>
      <c r="D5" t="s">
        <v>81</v>
      </c>
      <c r="E5" t="s">
        <v>82</v>
      </c>
    </row>
    <row r="6" spans="1:5" x14ac:dyDescent="0.2">
      <c r="A6" t="s">
        <v>83</v>
      </c>
      <c r="B6">
        <v>-58648470.173869401</v>
      </c>
      <c r="C6">
        <v>16456545.4278671</v>
      </c>
      <c r="D6">
        <v>-3.5638385000630501</v>
      </c>
      <c r="E6" s="51">
        <v>5.1701382489003701E-4</v>
      </c>
    </row>
    <row r="7" spans="1:5" x14ac:dyDescent="0.2">
      <c r="A7" t="s">
        <v>72</v>
      </c>
      <c r="B7">
        <v>-83231.139644824798</v>
      </c>
      <c r="C7">
        <v>19833.152571550901</v>
      </c>
      <c r="D7">
        <v>-4.1965662969896904</v>
      </c>
      <c r="E7" s="51">
        <v>5.0755058574838398E-5</v>
      </c>
    </row>
    <row r="8" spans="1:5" x14ac:dyDescent="0.2">
      <c r="A8" t="s">
        <v>19</v>
      </c>
      <c r="B8">
        <v>33081.452615347298</v>
      </c>
      <c r="C8">
        <v>7814.986320729</v>
      </c>
      <c r="D8">
        <v>4.2330787614560297</v>
      </c>
      <c r="E8" s="51">
        <v>4.4049371973945398E-5</v>
      </c>
    </row>
    <row r="9" spans="1:5" x14ac:dyDescent="0.2">
      <c r="A9" t="s">
        <v>76</v>
      </c>
      <c r="B9">
        <v>1086306.28060067</v>
      </c>
      <c r="C9">
        <v>146168.16077449301</v>
      </c>
      <c r="D9">
        <v>7.4318940242848797</v>
      </c>
      <c r="E9" s="51">
        <v>1.43177027042909E-11</v>
      </c>
    </row>
    <row r="10" spans="1:5" x14ac:dyDescent="0.2">
      <c r="A10" t="s">
        <v>179</v>
      </c>
      <c r="B10">
        <v>29159.2542724216</v>
      </c>
      <c r="C10">
        <v>713.06110168010798</v>
      </c>
      <c r="D10">
        <v>40.893065410126603</v>
      </c>
      <c r="E10" s="51">
        <v>1.36242274530001E-74</v>
      </c>
    </row>
    <row r="11" spans="1:5" x14ac:dyDescent="0.2">
      <c r="A11" t="s">
        <v>47</v>
      </c>
      <c r="B11">
        <v>8006.3834324929203</v>
      </c>
      <c r="C11">
        <v>2531.7272368958502</v>
      </c>
      <c r="D11">
        <v>3.1624194406936001</v>
      </c>
      <c r="E11" s="51">
        <v>1.9607138051491299E-3</v>
      </c>
    </row>
    <row r="12" spans="1:5" x14ac:dyDescent="0.2">
      <c r="E12" s="51"/>
    </row>
    <row r="13" spans="1:5" x14ac:dyDescent="0.2">
      <c r="A13" t="s">
        <v>204</v>
      </c>
    </row>
    <row r="14" spans="1:5" x14ac:dyDescent="0.2">
      <c r="A14" t="s">
        <v>84</v>
      </c>
      <c r="B14">
        <v>32925770.2398628</v>
      </c>
      <c r="C14" t="s">
        <v>85</v>
      </c>
      <c r="D14">
        <v>7758897.2617734401</v>
      </c>
    </row>
    <row r="15" spans="1:5" x14ac:dyDescent="0.2">
      <c r="A15" t="s">
        <v>86</v>
      </c>
      <c r="B15">
        <v>316429621879888</v>
      </c>
      <c r="C15" t="s">
        <v>87</v>
      </c>
      <c r="D15" s="51">
        <v>1584722.7534795899</v>
      </c>
    </row>
    <row r="16" spans="1:5" x14ac:dyDescent="0.2">
      <c r="A16" t="s">
        <v>88</v>
      </c>
      <c r="B16">
        <v>0.95990236862443201</v>
      </c>
      <c r="C16" t="s">
        <v>89</v>
      </c>
      <c r="D16" s="51">
        <v>0.95831119277619503</v>
      </c>
    </row>
    <row r="17" spans="1:16" x14ac:dyDescent="0.2">
      <c r="A17" t="s">
        <v>234</v>
      </c>
      <c r="B17">
        <v>426.209252195891</v>
      </c>
      <c r="C17" t="s">
        <v>90</v>
      </c>
      <c r="D17" s="51">
        <v>3.9961420394353803E-77</v>
      </c>
    </row>
    <row r="18" spans="1:16" x14ac:dyDescent="0.2">
      <c r="A18" t="s">
        <v>95</v>
      </c>
      <c r="B18">
        <v>-3.5235337484322997E-2</v>
      </c>
      <c r="C18" t="s">
        <v>96</v>
      </c>
      <c r="D18" s="51">
        <v>1.98682999102331</v>
      </c>
    </row>
    <row r="19" spans="1:16" x14ac:dyDescent="0.2">
      <c r="O19" s="51"/>
    </row>
    <row r="20" spans="1:16" x14ac:dyDescent="0.2">
      <c r="O20" s="51"/>
    </row>
    <row r="21" spans="1:16" x14ac:dyDescent="0.2">
      <c r="O21" s="51"/>
    </row>
    <row r="22" spans="1:16" x14ac:dyDescent="0.2">
      <c r="P22" s="51"/>
    </row>
    <row r="23" spans="1:16" x14ac:dyDescent="0.2">
      <c r="O23" s="51"/>
    </row>
    <row r="25" spans="1:16" x14ac:dyDescent="0.2">
      <c r="O25" s="51"/>
    </row>
    <row r="26" spans="1:16" x14ac:dyDescent="0.2">
      <c r="O26" s="51"/>
    </row>
    <row r="27" spans="1:16" x14ac:dyDescent="0.2">
      <c r="N27" s="51"/>
    </row>
    <row r="29" spans="1:16" x14ac:dyDescent="0.2">
      <c r="N29" s="51"/>
    </row>
    <row r="31" spans="1:16" x14ac:dyDescent="0.2">
      <c r="N31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DDF5-829B-422A-8B49-673E90012E3A}">
  <sheetPr codeName="Sheet9"/>
  <dimension ref="A1:V159"/>
  <sheetViews>
    <sheetView topLeftCell="I1" workbookViewId="0">
      <selection activeCell="J28" sqref="J28"/>
    </sheetView>
  </sheetViews>
  <sheetFormatPr defaultRowHeight="12.75" x14ac:dyDescent="0.2"/>
  <cols>
    <col min="1" max="1" width="9.33203125" style="53"/>
    <col min="4" max="4" width="14.6640625" style="33" bestFit="1" customWidth="1"/>
    <col min="7" max="7" width="11.1640625" customWidth="1"/>
    <col min="11" max="11" width="11.83203125" bestFit="1" customWidth="1"/>
    <col min="12" max="12" width="12.83203125" bestFit="1" customWidth="1"/>
    <col min="13" max="15" width="11.1640625" bestFit="1" customWidth="1"/>
    <col min="16" max="16" width="11.1640625" customWidth="1"/>
    <col min="17" max="17" width="14.1640625" bestFit="1" customWidth="1"/>
    <col min="18" max="18" width="13.83203125" bestFit="1" customWidth="1"/>
    <col min="21" max="21" width="14.83203125" bestFit="1" customWidth="1"/>
  </cols>
  <sheetData>
    <row r="1" spans="1:19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Data'!F1</f>
        <v>Res_NoCDM</v>
      </c>
      <c r="E1" t="str">
        <f>'Monthly Data'!BH1</f>
        <v>Trend</v>
      </c>
      <c r="F1" t="str">
        <f>'Monthly Data'!AJ1</f>
        <v>CDD</v>
      </c>
      <c r="G1" t="str">
        <f>'Monthly Data'!CA1</f>
        <v>MonthDays</v>
      </c>
      <c r="H1" t="str">
        <f>'Monthly Data'!AU1</f>
        <v>HDD12</v>
      </c>
      <c r="I1" t="str">
        <f>'Monthly Data'!BA1</f>
        <v>OntFTEs</v>
      </c>
      <c r="K1" t="s">
        <v>83</v>
      </c>
      <c r="L1" t="str">
        <f>E1</f>
        <v>Trend</v>
      </c>
      <c r="M1" t="str">
        <f>F1</f>
        <v>CDD</v>
      </c>
      <c r="N1" t="str">
        <f>G1</f>
        <v>MonthDays</v>
      </c>
      <c r="O1" t="str">
        <f>H1</f>
        <v>HDD12</v>
      </c>
      <c r="P1" t="str">
        <f>I1</f>
        <v>OntFTEs</v>
      </c>
      <c r="Q1" t="s">
        <v>97</v>
      </c>
      <c r="R1" t="s">
        <v>98</v>
      </c>
      <c r="S1" t="s">
        <v>99</v>
      </c>
    </row>
    <row r="2" spans="1:19" s="210" customFormat="1" x14ac:dyDescent="0.2">
      <c r="A2" s="53">
        <f>'Monthly Data'!A2</f>
        <v>39814</v>
      </c>
      <c r="B2" s="210">
        <f>'Monthly Data'!C2</f>
        <v>1</v>
      </c>
      <c r="C2" s="210">
        <f>'Monthly Data'!B2</f>
        <v>2009</v>
      </c>
      <c r="D2" s="33">
        <f>'Monthly Data'!F2</f>
        <v>57384584.738597549</v>
      </c>
      <c r="E2" s="210">
        <f>'Monthly Data'!BH2</f>
        <v>1</v>
      </c>
      <c r="F2" s="210">
        <f>'Monthly Data'!AJ2</f>
        <v>0</v>
      </c>
      <c r="G2" s="210">
        <f>'Monthly Data'!CA2</f>
        <v>31</v>
      </c>
      <c r="H2" s="210">
        <f>'Monthly Data'!AU2</f>
        <v>860.69999999999993</v>
      </c>
      <c r="I2" s="210">
        <f>'Monthly Data'!BA2</f>
        <v>6506.5</v>
      </c>
      <c r="K2" s="210">
        <f>'Res PW'!$B$6</f>
        <v>-58648470.173869401</v>
      </c>
      <c r="L2" s="210">
        <f>E2*'Res PW'!$B$7</f>
        <v>-83231.139644824798</v>
      </c>
      <c r="M2" s="210">
        <f>F2*'Res PW'!$B$8</f>
        <v>0</v>
      </c>
      <c r="N2" s="210">
        <f>G2*'Res PW'!$B$9</f>
        <v>33675494.698620774</v>
      </c>
      <c r="O2" s="210">
        <f>H2*'Res PW'!$B$10</f>
        <v>25097370.152273268</v>
      </c>
      <c r="P2" s="210">
        <f>I2*'Res PW'!$B$11</f>
        <v>52093533.803515188</v>
      </c>
      <c r="Q2" s="32">
        <f t="shared" ref="Q2:Q13" si="0">SUM(K2:P2)</f>
        <v>52134697.340895005</v>
      </c>
      <c r="R2" s="33">
        <f t="shared" ref="R2:R13" si="1">Q2-D2</f>
        <v>-5249887.3977025449</v>
      </c>
      <c r="S2" s="54">
        <f t="shared" ref="S2:S13" si="2">ABS(R2/D2)</f>
        <v>9.1486022276142887E-2</v>
      </c>
    </row>
    <row r="3" spans="1:19" s="210" customFormat="1" x14ac:dyDescent="0.2">
      <c r="A3" s="53">
        <f>'Monthly Data'!A3</f>
        <v>39845</v>
      </c>
      <c r="B3" s="210">
        <f>'Monthly Data'!C3</f>
        <v>2</v>
      </c>
      <c r="C3" s="210">
        <f>'Monthly Data'!B3</f>
        <v>2009</v>
      </c>
      <c r="D3" s="33">
        <f>'Monthly Data'!F3</f>
        <v>40553587.849825546</v>
      </c>
      <c r="E3" s="210">
        <f>'Monthly Data'!BH3</f>
        <v>2</v>
      </c>
      <c r="F3" s="210">
        <f>'Monthly Data'!AJ3</f>
        <v>0</v>
      </c>
      <c r="G3" s="210">
        <f>'Monthly Data'!CA3</f>
        <v>28</v>
      </c>
      <c r="H3" s="210">
        <f>'Monthly Data'!AU3</f>
        <v>622.30000000000007</v>
      </c>
      <c r="I3" s="210">
        <f>'Monthly Data'!BA3</f>
        <v>6436.2</v>
      </c>
      <c r="K3" s="210">
        <f>'Res PW'!$B$6</f>
        <v>-58648470.173869401</v>
      </c>
      <c r="L3" s="210">
        <f>E3*'Res PW'!$B$7</f>
        <v>-166462.2792896496</v>
      </c>
      <c r="M3" s="210">
        <f>F3*'Res PW'!$B$8</f>
        <v>0</v>
      </c>
      <c r="N3" s="210">
        <f>G3*'Res PW'!$B$9</f>
        <v>30416575.856818762</v>
      </c>
      <c r="O3" s="210">
        <f>H3*'Res PW'!$B$10</f>
        <v>18145803.933727965</v>
      </c>
      <c r="P3" s="210">
        <f>I3*'Res PW'!$B$11</f>
        <v>51530685.048210934</v>
      </c>
      <c r="Q3" s="32">
        <f t="shared" si="0"/>
        <v>41278132.385598615</v>
      </c>
      <c r="R3" s="33">
        <f t="shared" si="1"/>
        <v>724544.53577306867</v>
      </c>
      <c r="S3" s="54">
        <f t="shared" si="2"/>
        <v>1.786634855727532E-2</v>
      </c>
    </row>
    <row r="4" spans="1:19" s="210" customFormat="1" x14ac:dyDescent="0.2">
      <c r="A4" s="53">
        <f>'Monthly Data'!A4</f>
        <v>39873</v>
      </c>
      <c r="B4" s="210">
        <f>'Monthly Data'!C4</f>
        <v>3</v>
      </c>
      <c r="C4" s="210">
        <f>'Monthly Data'!B4</f>
        <v>2009</v>
      </c>
      <c r="D4" s="33">
        <f>'Monthly Data'!F4</f>
        <v>44666305.500655547</v>
      </c>
      <c r="E4" s="210">
        <f>'Monthly Data'!BH4</f>
        <v>3</v>
      </c>
      <c r="F4" s="210">
        <f>'Monthly Data'!AJ4</f>
        <v>0</v>
      </c>
      <c r="G4" s="210">
        <f>'Monthly Data'!CA4</f>
        <v>31</v>
      </c>
      <c r="H4" s="210">
        <f>'Monthly Data'!AU4</f>
        <v>510.1</v>
      </c>
      <c r="I4" s="210">
        <f>'Monthly Data'!BA4</f>
        <v>6363.8</v>
      </c>
      <c r="K4" s="210">
        <f>'Res PW'!$B$6</f>
        <v>-58648470.173869401</v>
      </c>
      <c r="L4" s="210">
        <f>E4*'Res PW'!$B$7</f>
        <v>-249693.41893447441</v>
      </c>
      <c r="M4" s="210">
        <f>F4*'Res PW'!$B$8</f>
        <v>0</v>
      </c>
      <c r="N4" s="210">
        <f>G4*'Res PW'!$B$9</f>
        <v>33675494.698620774</v>
      </c>
      <c r="O4" s="210">
        <f>H4*'Res PW'!$B$10</f>
        <v>14874135.604362259</v>
      </c>
      <c r="P4" s="210">
        <f>I4*'Res PW'!$B$11</f>
        <v>50951022.887698449</v>
      </c>
      <c r="Q4" s="32">
        <f t="shared" si="0"/>
        <v>40602489.597877607</v>
      </c>
      <c r="R4" s="33">
        <f t="shared" si="1"/>
        <v>-4063815.90277794</v>
      </c>
      <c r="S4" s="54">
        <f t="shared" si="2"/>
        <v>9.0981688707571687E-2</v>
      </c>
    </row>
    <row r="5" spans="1:19" s="210" customFormat="1" x14ac:dyDescent="0.2">
      <c r="A5" s="53">
        <f>'Monthly Data'!A5</f>
        <v>39904</v>
      </c>
      <c r="B5" s="210">
        <f>'Monthly Data'!C5</f>
        <v>4</v>
      </c>
      <c r="C5" s="210">
        <f>'Monthly Data'!B5</f>
        <v>2009</v>
      </c>
      <c r="D5" s="33">
        <f>'Monthly Data'!F5</f>
        <v>30022874.144768063</v>
      </c>
      <c r="E5" s="210">
        <f>'Monthly Data'!BH5</f>
        <v>4</v>
      </c>
      <c r="F5" s="210">
        <f>'Monthly Data'!AJ5</f>
        <v>0</v>
      </c>
      <c r="G5" s="210">
        <f>'Monthly Data'!CA5</f>
        <v>30</v>
      </c>
      <c r="H5" s="210">
        <f>'Monthly Data'!AU5</f>
        <v>254.90000000000003</v>
      </c>
      <c r="I5" s="210">
        <f>'Monthly Data'!BA5</f>
        <v>6359.6</v>
      </c>
      <c r="K5" s="210">
        <f>'Res PW'!$B$6</f>
        <v>-58648470.173869401</v>
      </c>
      <c r="L5" s="210">
        <f>E5*'Res PW'!$B$7</f>
        <v>-332924.55857929919</v>
      </c>
      <c r="M5" s="210">
        <f>F5*'Res PW'!$B$8</f>
        <v>0</v>
      </c>
      <c r="N5" s="210">
        <f>G5*'Res PW'!$B$9</f>
        <v>32589188.418020099</v>
      </c>
      <c r="O5" s="210">
        <f>H5*'Res PW'!$B$10</f>
        <v>7432693.9140402665</v>
      </c>
      <c r="P5" s="210">
        <f>I5*'Res PW'!$B$11</f>
        <v>50917396.077281982</v>
      </c>
      <c r="Q5" s="32">
        <f t="shared" si="0"/>
        <v>31957883.676893651</v>
      </c>
      <c r="R5" s="33">
        <f t="shared" si="1"/>
        <v>1935009.5321255885</v>
      </c>
      <c r="S5" s="54">
        <f t="shared" si="2"/>
        <v>6.4451175553516857E-2</v>
      </c>
    </row>
    <row r="6" spans="1:19" s="210" customFormat="1" x14ac:dyDescent="0.2">
      <c r="A6" s="53">
        <f>'Monthly Data'!A6</f>
        <v>39934</v>
      </c>
      <c r="B6" s="210">
        <f>'Monthly Data'!C6</f>
        <v>5</v>
      </c>
      <c r="C6" s="210">
        <f>'Monthly Data'!B6</f>
        <v>2009</v>
      </c>
      <c r="D6" s="33">
        <f>'Monthly Data'!F6</f>
        <v>28861956.527614366</v>
      </c>
      <c r="E6" s="210">
        <f>'Monthly Data'!BH6</f>
        <v>5</v>
      </c>
      <c r="F6" s="210">
        <f>'Monthly Data'!AJ6</f>
        <v>0.6</v>
      </c>
      <c r="G6" s="210">
        <f>'Monthly Data'!CA6</f>
        <v>31</v>
      </c>
      <c r="H6" s="210">
        <f>'Monthly Data'!AU6</f>
        <v>93.100000000000009</v>
      </c>
      <c r="I6" s="210">
        <f>'Monthly Data'!BA6</f>
        <v>6382.1</v>
      </c>
      <c r="K6" s="210">
        <f>'Res PW'!$B$6</f>
        <v>-58648470.173869401</v>
      </c>
      <c r="L6" s="210">
        <f>E6*'Res PW'!$B$7</f>
        <v>-416155.69822412397</v>
      </c>
      <c r="M6" s="210">
        <f>F6*'Res PW'!$B$8</f>
        <v>19848.871569208379</v>
      </c>
      <c r="N6" s="210">
        <f>G6*'Res PW'!$B$9</f>
        <v>33675494.698620774</v>
      </c>
      <c r="O6" s="210">
        <f>H6*'Res PW'!$B$10</f>
        <v>2714726.5727624511</v>
      </c>
      <c r="P6" s="210">
        <f>I6*'Res PW'!$B$11</f>
        <v>51097539.704513073</v>
      </c>
      <c r="Q6" s="32">
        <f t="shared" si="0"/>
        <v>28442983.975371979</v>
      </c>
      <c r="R6" s="33">
        <f t="shared" si="1"/>
        <v>-418972.55224238709</v>
      </c>
      <c r="S6" s="54">
        <f t="shared" si="2"/>
        <v>1.4516429329436661E-2</v>
      </c>
    </row>
    <row r="7" spans="1:19" s="210" customFormat="1" x14ac:dyDescent="0.2">
      <c r="A7" s="53">
        <f>'Monthly Data'!A7</f>
        <v>39965</v>
      </c>
      <c r="B7" s="210">
        <f>'Monthly Data'!C7</f>
        <v>6</v>
      </c>
      <c r="C7" s="210">
        <f>'Monthly Data'!B7</f>
        <v>2009</v>
      </c>
      <c r="D7" s="33">
        <f>'Monthly Data'!F7</f>
        <v>26414474.799878418</v>
      </c>
      <c r="E7" s="210">
        <f>'Monthly Data'!BH7</f>
        <v>6</v>
      </c>
      <c r="F7" s="210">
        <f>'Monthly Data'!AJ7</f>
        <v>35.799999999999997</v>
      </c>
      <c r="G7" s="210">
        <f>'Monthly Data'!CA7</f>
        <v>30</v>
      </c>
      <c r="H7" s="210">
        <f>'Monthly Data'!AU7</f>
        <v>17.599999999999998</v>
      </c>
      <c r="I7" s="210">
        <f>'Monthly Data'!BA7</f>
        <v>6429.4</v>
      </c>
      <c r="K7" s="210">
        <f>'Res PW'!$B$6</f>
        <v>-58648470.173869401</v>
      </c>
      <c r="L7" s="210">
        <f>E7*'Res PW'!$B$7</f>
        <v>-499386.83786894882</v>
      </c>
      <c r="M7" s="210">
        <f>F7*'Res PW'!$B$8</f>
        <v>1184316.0036294332</v>
      </c>
      <c r="N7" s="210">
        <f>G7*'Res PW'!$B$9</f>
        <v>32589188.418020099</v>
      </c>
      <c r="O7" s="210">
        <f>H7*'Res PW'!$B$10</f>
        <v>513202.87519462011</v>
      </c>
      <c r="P7" s="210">
        <f>I7*'Res PW'!$B$11</f>
        <v>51476241.640869975</v>
      </c>
      <c r="Q7" s="32">
        <f t="shared" si="0"/>
        <v>26615091.925975773</v>
      </c>
      <c r="R7" s="33">
        <f t="shared" si="1"/>
        <v>200617.12609735504</v>
      </c>
      <c r="S7" s="54">
        <f t="shared" si="2"/>
        <v>7.5949693347027456E-3</v>
      </c>
    </row>
    <row r="8" spans="1:19" s="210" customFormat="1" x14ac:dyDescent="0.2">
      <c r="A8" s="53">
        <f>'Monthly Data'!A8</f>
        <v>39995</v>
      </c>
      <c r="B8" s="210">
        <f>'Monthly Data'!C8</f>
        <v>7</v>
      </c>
      <c r="C8" s="210">
        <f>'Monthly Data'!B8</f>
        <v>2009</v>
      </c>
      <c r="D8" s="33">
        <f>'Monthly Data'!F8</f>
        <v>23409506.240725413</v>
      </c>
      <c r="E8" s="210">
        <f>'Monthly Data'!BH8</f>
        <v>7</v>
      </c>
      <c r="F8" s="210">
        <f>'Monthly Data'!AJ8</f>
        <v>8.8000000000000007</v>
      </c>
      <c r="G8" s="210">
        <f>'Monthly Data'!CA8</f>
        <v>31</v>
      </c>
      <c r="H8" s="210">
        <f>'Monthly Data'!AU8</f>
        <v>0</v>
      </c>
      <c r="I8" s="210">
        <f>'Monthly Data'!BA8</f>
        <v>6467</v>
      </c>
      <c r="K8" s="210">
        <f>'Res PW'!$B$6</f>
        <v>-58648470.173869401</v>
      </c>
      <c r="L8" s="210">
        <f>E8*'Res PW'!$B$7</f>
        <v>-582617.9775137736</v>
      </c>
      <c r="M8" s="210">
        <f>F8*'Res PW'!$B$8</f>
        <v>291116.78301505622</v>
      </c>
      <c r="N8" s="210">
        <f>G8*'Res PW'!$B$9</f>
        <v>33675494.698620774</v>
      </c>
      <c r="O8" s="210">
        <f>H8*'Res PW'!$B$10</f>
        <v>0</v>
      </c>
      <c r="P8" s="210">
        <f>I8*'Res PW'!$B$11</f>
        <v>51777281.657931715</v>
      </c>
      <c r="Q8" s="32">
        <f t="shared" si="0"/>
        <v>26512804.98818437</v>
      </c>
      <c r="R8" s="33">
        <f t="shared" si="1"/>
        <v>3103298.7474589571</v>
      </c>
      <c r="S8" s="54">
        <f t="shared" si="2"/>
        <v>0.13256574980894567</v>
      </c>
    </row>
    <row r="9" spans="1:19" s="210" customFormat="1" x14ac:dyDescent="0.2">
      <c r="A9" s="53">
        <f>'Monthly Data'!A9</f>
        <v>40026</v>
      </c>
      <c r="B9" s="210">
        <f>'Monthly Data'!C9</f>
        <v>8</v>
      </c>
      <c r="C9" s="210">
        <f>'Monthly Data'!B9</f>
        <v>2009</v>
      </c>
      <c r="D9" s="33">
        <f>'Monthly Data'!F9</f>
        <v>25673258.618967369</v>
      </c>
      <c r="E9" s="210">
        <f>'Monthly Data'!BH9</f>
        <v>8</v>
      </c>
      <c r="F9" s="210">
        <f>'Monthly Data'!AJ9</f>
        <v>34</v>
      </c>
      <c r="G9" s="210">
        <f>'Monthly Data'!CA9</f>
        <v>31</v>
      </c>
      <c r="H9" s="210">
        <f>'Monthly Data'!AU9</f>
        <v>3.5</v>
      </c>
      <c r="I9" s="210">
        <f>'Monthly Data'!BA9</f>
        <v>6487.6</v>
      </c>
      <c r="K9" s="210">
        <f>'Res PW'!$B$6</f>
        <v>-58648470.173869401</v>
      </c>
      <c r="L9" s="210">
        <f>E9*'Res PW'!$B$7</f>
        <v>-665849.11715859838</v>
      </c>
      <c r="M9" s="210">
        <f>F9*'Res PW'!$B$8</f>
        <v>1124769.3889218082</v>
      </c>
      <c r="N9" s="210">
        <f>G9*'Res PW'!$B$9</f>
        <v>33675494.698620774</v>
      </c>
      <c r="O9" s="210">
        <f>H9*'Res PW'!$B$10</f>
        <v>102057.38995347561</v>
      </c>
      <c r="P9" s="210">
        <f>I9*'Res PW'!$B$11</f>
        <v>51942213.156641074</v>
      </c>
      <c r="Q9" s="32">
        <f t="shared" si="0"/>
        <v>27530215.343109127</v>
      </c>
      <c r="R9" s="33">
        <f t="shared" si="1"/>
        <v>1856956.7241417579</v>
      </c>
      <c r="S9" s="54">
        <f t="shared" si="2"/>
        <v>7.2330386714908129E-2</v>
      </c>
    </row>
    <row r="10" spans="1:19" s="210" customFormat="1" x14ac:dyDescent="0.2">
      <c r="A10" s="53">
        <f>'Monthly Data'!A10</f>
        <v>40057</v>
      </c>
      <c r="B10" s="210">
        <f>'Monthly Data'!C10</f>
        <v>9</v>
      </c>
      <c r="C10" s="210">
        <f>'Monthly Data'!B10</f>
        <v>2009</v>
      </c>
      <c r="D10" s="33">
        <f>'Monthly Data'!F10</f>
        <v>23838759.547277104</v>
      </c>
      <c r="E10" s="210">
        <f>'Monthly Data'!BH10</f>
        <v>9</v>
      </c>
      <c r="F10" s="210">
        <f>'Monthly Data'!AJ10</f>
        <v>6.8000000000000007</v>
      </c>
      <c r="G10" s="210">
        <f>'Monthly Data'!CA10</f>
        <v>30</v>
      </c>
      <c r="H10" s="210">
        <f>'Monthly Data'!AU10</f>
        <v>25</v>
      </c>
      <c r="I10" s="210">
        <f>'Monthly Data'!BA10</f>
        <v>6470.2</v>
      </c>
      <c r="K10" s="210">
        <f>'Res PW'!$B$6</f>
        <v>-58648470.173869401</v>
      </c>
      <c r="L10" s="210">
        <f>E10*'Res PW'!$B$7</f>
        <v>-749080.25680342317</v>
      </c>
      <c r="M10" s="210">
        <f>F10*'Res PW'!$B$8</f>
        <v>224953.87778436166</v>
      </c>
      <c r="N10" s="210">
        <f>G10*'Res PW'!$B$9</f>
        <v>32589188.418020099</v>
      </c>
      <c r="O10" s="210">
        <f>H10*'Res PW'!$B$10</f>
        <v>728981.35681053996</v>
      </c>
      <c r="P10" s="210">
        <f>I10*'Res PW'!$B$11</f>
        <v>51802902.08491569</v>
      </c>
      <c r="Q10" s="32">
        <f t="shared" si="0"/>
        <v>25948475.306857869</v>
      </c>
      <c r="R10" s="33">
        <f t="shared" si="1"/>
        <v>2109715.7595807649</v>
      </c>
      <c r="S10" s="54">
        <f t="shared" si="2"/>
        <v>8.8499393409995589E-2</v>
      </c>
    </row>
    <row r="11" spans="1:19" s="210" customFormat="1" x14ac:dyDescent="0.2">
      <c r="A11" s="53">
        <f>'Monthly Data'!A11</f>
        <v>40087</v>
      </c>
      <c r="B11" s="210">
        <f>'Monthly Data'!C11</f>
        <v>10</v>
      </c>
      <c r="C11" s="210">
        <f>'Monthly Data'!B11</f>
        <v>2009</v>
      </c>
      <c r="D11" s="33">
        <f>'Monthly Data'!F11</f>
        <v>33191188.774149258</v>
      </c>
      <c r="E11" s="210">
        <f>'Monthly Data'!BH11</f>
        <v>10</v>
      </c>
      <c r="F11" s="210">
        <f>'Monthly Data'!AJ11</f>
        <v>0</v>
      </c>
      <c r="G11" s="210">
        <f>'Monthly Data'!CA11</f>
        <v>31</v>
      </c>
      <c r="H11" s="210">
        <f>'Monthly Data'!AU11</f>
        <v>232.19999999999996</v>
      </c>
      <c r="I11" s="210">
        <f>'Monthly Data'!BA11</f>
        <v>6472.1</v>
      </c>
      <c r="K11" s="210">
        <f>'Res PW'!$B$6</f>
        <v>-58648470.173869401</v>
      </c>
      <c r="L11" s="210">
        <f>E11*'Res PW'!$B$7</f>
        <v>-832311.39644824795</v>
      </c>
      <c r="M11" s="210">
        <f>F11*'Res PW'!$B$8</f>
        <v>0</v>
      </c>
      <c r="N11" s="210">
        <f>G11*'Res PW'!$B$9</f>
        <v>33675494.698620774</v>
      </c>
      <c r="O11" s="210">
        <f>H11*'Res PW'!$B$10</f>
        <v>6770778.842056294</v>
      </c>
      <c r="P11" s="210">
        <f>I11*'Res PW'!$B$11</f>
        <v>51818114.213437431</v>
      </c>
      <c r="Q11" s="32">
        <f t="shared" si="0"/>
        <v>32783606.183796849</v>
      </c>
      <c r="R11" s="33">
        <f t="shared" si="1"/>
        <v>-407582.59035240859</v>
      </c>
      <c r="S11" s="54">
        <f t="shared" si="2"/>
        <v>1.2279843097088817E-2</v>
      </c>
    </row>
    <row r="12" spans="1:19" s="210" customFormat="1" x14ac:dyDescent="0.2">
      <c r="A12" s="53">
        <f>'Monthly Data'!A12</f>
        <v>40118</v>
      </c>
      <c r="B12" s="210">
        <f>'Monthly Data'!C12</f>
        <v>11</v>
      </c>
      <c r="C12" s="210">
        <f>'Monthly Data'!B12</f>
        <v>2009</v>
      </c>
      <c r="D12" s="33">
        <f>'Monthly Data'!F12</f>
        <v>33104027.677154254</v>
      </c>
      <c r="E12" s="210">
        <f>'Monthly Data'!BH12</f>
        <v>11</v>
      </c>
      <c r="F12" s="210">
        <f>'Monthly Data'!AJ12</f>
        <v>0</v>
      </c>
      <c r="G12" s="210">
        <f>'Monthly Data'!CA12</f>
        <v>30</v>
      </c>
      <c r="H12" s="210">
        <f>'Monthly Data'!AU12</f>
        <v>273.30000000000007</v>
      </c>
      <c r="I12" s="210">
        <f>'Monthly Data'!BA12</f>
        <v>6465.6</v>
      </c>
      <c r="K12" s="210">
        <f>'Res PW'!$B$6</f>
        <v>-58648470.173869401</v>
      </c>
      <c r="L12" s="210">
        <f>E12*'Res PW'!$B$7</f>
        <v>-915542.53609307273</v>
      </c>
      <c r="M12" s="210">
        <f>F12*'Res PW'!$B$8</f>
        <v>0</v>
      </c>
      <c r="N12" s="210">
        <f>G12*'Res PW'!$B$9</f>
        <v>32589188.418020099</v>
      </c>
      <c r="O12" s="210">
        <f>H12*'Res PW'!$B$10</f>
        <v>7969224.1926528253</v>
      </c>
      <c r="P12" s="210">
        <f>I12*'Res PW'!$B$11</f>
        <v>51766072.721126229</v>
      </c>
      <c r="Q12" s="32">
        <f t="shared" si="0"/>
        <v>32760472.621836681</v>
      </c>
      <c r="R12" s="33">
        <f t="shared" si="1"/>
        <v>-343555.05531757325</v>
      </c>
      <c r="S12" s="54">
        <f t="shared" si="2"/>
        <v>1.0378043985102978E-2</v>
      </c>
    </row>
    <row r="13" spans="1:19" s="210" customFormat="1" x14ac:dyDescent="0.2">
      <c r="A13" s="53">
        <f>'Monthly Data'!A13</f>
        <v>40148</v>
      </c>
      <c r="B13" s="210">
        <f>'Monthly Data'!C13</f>
        <v>12</v>
      </c>
      <c r="C13" s="210">
        <f>'Monthly Data'!B13</f>
        <v>2009</v>
      </c>
      <c r="D13" s="33">
        <f>'Monthly Data'!F13</f>
        <v>45536363.42434068</v>
      </c>
      <c r="E13" s="210">
        <f>'Monthly Data'!BH13</f>
        <v>12</v>
      </c>
      <c r="F13" s="210">
        <f>'Monthly Data'!AJ13</f>
        <v>0</v>
      </c>
      <c r="G13" s="210">
        <f>'Monthly Data'!CA13</f>
        <v>31</v>
      </c>
      <c r="H13" s="210">
        <f>'Monthly Data'!AU13</f>
        <v>640.49999999999989</v>
      </c>
      <c r="I13" s="210">
        <f>'Monthly Data'!BA13</f>
        <v>6467.5</v>
      </c>
      <c r="K13" s="210">
        <f>'Res PW'!$B$6</f>
        <v>-58648470.173869401</v>
      </c>
      <c r="L13" s="210">
        <f>E13*'Res PW'!$B$7</f>
        <v>-998773.67573789763</v>
      </c>
      <c r="M13" s="210">
        <f>F13*'Res PW'!$B$8</f>
        <v>0</v>
      </c>
      <c r="N13" s="210">
        <f>G13*'Res PW'!$B$9</f>
        <v>33675494.698620774</v>
      </c>
      <c r="O13" s="210">
        <f>H13*'Res PW'!$B$10</f>
        <v>18676502.361486033</v>
      </c>
      <c r="P13" s="210">
        <f>I13*'Res PW'!$B$11</f>
        <v>51781284.849647962</v>
      </c>
      <c r="Q13" s="32">
        <f t="shared" si="0"/>
        <v>44486038.060147472</v>
      </c>
      <c r="R13" s="33">
        <f t="shared" si="1"/>
        <v>-1050325.3641932085</v>
      </c>
      <c r="S13" s="54">
        <f t="shared" si="2"/>
        <v>2.3065639967898163E-2</v>
      </c>
    </row>
    <row r="14" spans="1:19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Data'!F14</f>
        <v>48867273.405494481</v>
      </c>
      <c r="E14">
        <f>'Monthly Data'!BH14</f>
        <v>13</v>
      </c>
      <c r="F14">
        <f>'Monthly Data'!AJ14</f>
        <v>0</v>
      </c>
      <c r="G14">
        <f>'Monthly Data'!CA14</f>
        <v>31</v>
      </c>
      <c r="H14">
        <f>'Monthly Data'!AU14</f>
        <v>692.8</v>
      </c>
      <c r="I14">
        <f>'Monthly Data'!BA14</f>
        <v>6434.5</v>
      </c>
      <c r="K14">
        <f>'Res PW'!$B$6</f>
        <v>-58648470.173869401</v>
      </c>
      <c r="L14">
        <f>E14*'Res PW'!$B$7</f>
        <v>-1082004.8153827223</v>
      </c>
      <c r="M14">
        <f>F14*'Res PW'!$B$8</f>
        <v>0</v>
      </c>
      <c r="N14">
        <f>G14*'Res PW'!$B$9</f>
        <v>33675494.698620774</v>
      </c>
      <c r="O14">
        <f>H14*'Res PW'!$B$10</f>
        <v>20201531.359933682</v>
      </c>
      <c r="P14">
        <f>I14*'Res PW'!$B$11</f>
        <v>51517074.196375698</v>
      </c>
      <c r="Q14" s="32">
        <f t="shared" ref="Q14:Q66" si="3">SUM(K14:P14)</f>
        <v>45663625.265678033</v>
      </c>
      <c r="R14" s="33">
        <f t="shared" ref="R14:R33" si="4">Q14-D14</f>
        <v>-3203648.1398164481</v>
      </c>
      <c r="S14" s="54">
        <f t="shared" ref="S14:S33" si="5">ABS(R14/D14)</f>
        <v>6.5558152042430914E-2</v>
      </c>
    </row>
    <row r="15" spans="1:19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Data'!F15</f>
        <v>41826008.825813353</v>
      </c>
      <c r="E15">
        <f>'Monthly Data'!BH15</f>
        <v>14</v>
      </c>
      <c r="F15">
        <f>'Monthly Data'!AJ15</f>
        <v>0</v>
      </c>
      <c r="G15">
        <f>'Monthly Data'!CA15</f>
        <v>28</v>
      </c>
      <c r="H15">
        <f>'Monthly Data'!AU15</f>
        <v>582.70000000000005</v>
      </c>
      <c r="I15">
        <f>'Monthly Data'!BA15</f>
        <v>6404.1</v>
      </c>
      <c r="K15">
        <f>'Res PW'!$B$6</f>
        <v>-58648470.173869401</v>
      </c>
      <c r="L15">
        <f>E15*'Res PW'!$B$7</f>
        <v>-1165235.9550275472</v>
      </c>
      <c r="M15">
        <f>F15*'Res PW'!$B$8</f>
        <v>0</v>
      </c>
      <c r="N15">
        <f>G15*'Res PW'!$B$9</f>
        <v>30416575.856818762</v>
      </c>
      <c r="O15">
        <f>H15*'Res PW'!$B$10</f>
        <v>16991097.464540068</v>
      </c>
      <c r="P15">
        <f>I15*'Res PW'!$B$11</f>
        <v>51273680.14002791</v>
      </c>
      <c r="Q15" s="32">
        <f t="shared" si="3"/>
        <v>38867647.332489789</v>
      </c>
      <c r="R15" s="33">
        <f t="shared" si="4"/>
        <v>-2958361.4933235645</v>
      </c>
      <c r="S15" s="54">
        <f t="shared" si="5"/>
        <v>7.0730188616461562E-2</v>
      </c>
    </row>
    <row r="16" spans="1:19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Data'!F16</f>
        <v>35543875.290557377</v>
      </c>
      <c r="E16">
        <f>'Monthly Data'!BH16</f>
        <v>15</v>
      </c>
      <c r="F16">
        <f>'Monthly Data'!AJ16</f>
        <v>0</v>
      </c>
      <c r="G16">
        <f>'Monthly Data'!CA16</f>
        <v>31</v>
      </c>
      <c r="H16">
        <f>'Monthly Data'!AU16</f>
        <v>316.90000000000003</v>
      </c>
      <c r="I16">
        <f>'Monthly Data'!BA16</f>
        <v>6377.2</v>
      </c>
      <c r="K16">
        <f>'Res PW'!$B$6</f>
        <v>-58648470.173869401</v>
      </c>
      <c r="L16">
        <f>E16*'Res PW'!$B$7</f>
        <v>-1248467.0946723719</v>
      </c>
      <c r="M16">
        <f>F16*'Res PW'!$B$8</f>
        <v>0</v>
      </c>
      <c r="N16">
        <f>G16*'Res PW'!$B$9</f>
        <v>33675494.698620774</v>
      </c>
      <c r="O16">
        <f>H16*'Res PW'!$B$10</f>
        <v>9240567.6789304055</v>
      </c>
      <c r="P16">
        <f>I16*'Res PW'!$B$11</f>
        <v>51058308.425693847</v>
      </c>
      <c r="Q16" s="32">
        <f t="shared" si="3"/>
        <v>34077433.534703255</v>
      </c>
      <c r="R16" s="33">
        <f t="shared" si="4"/>
        <v>-1466441.7558541223</v>
      </c>
      <c r="S16" s="54">
        <f t="shared" si="5"/>
        <v>4.1257227690186582E-2</v>
      </c>
    </row>
    <row r="17" spans="1:19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Data'!F17</f>
        <v>26863853.86625072</v>
      </c>
      <c r="E17">
        <f>'Monthly Data'!BH17</f>
        <v>16</v>
      </c>
      <c r="F17">
        <f>'Monthly Data'!AJ17</f>
        <v>0</v>
      </c>
      <c r="G17">
        <f>'Monthly Data'!CA17</f>
        <v>30</v>
      </c>
      <c r="H17">
        <f>'Monthly Data'!AU17</f>
        <v>155.09999999999997</v>
      </c>
      <c r="I17">
        <f>'Monthly Data'!BA17</f>
        <v>6401.7</v>
      </c>
      <c r="K17">
        <f>'Res PW'!$B$6</f>
        <v>-58648470.173869401</v>
      </c>
      <c r="L17">
        <f>E17*'Res PW'!$B$7</f>
        <v>-1331698.2343171968</v>
      </c>
      <c r="M17">
        <f>F17*'Res PW'!$B$8</f>
        <v>0</v>
      </c>
      <c r="N17">
        <f>G17*'Res PW'!$B$9</f>
        <v>32589188.418020099</v>
      </c>
      <c r="O17">
        <f>H17*'Res PW'!$B$10</f>
        <v>4522600.3376525892</v>
      </c>
      <c r="P17">
        <f>I17*'Res PW'!$B$11</f>
        <v>51254464.819789924</v>
      </c>
      <c r="Q17" s="32">
        <f t="shared" si="3"/>
        <v>28386085.167276014</v>
      </c>
      <c r="R17" s="33">
        <f t="shared" si="4"/>
        <v>1522231.3010252938</v>
      </c>
      <c r="S17" s="54">
        <f t="shared" si="5"/>
        <v>5.6664665784892668E-2</v>
      </c>
    </row>
    <row r="18" spans="1:19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Data'!F18</f>
        <v>27182068.705906127</v>
      </c>
      <c r="E18">
        <f>'Monthly Data'!BH18</f>
        <v>17</v>
      </c>
      <c r="F18">
        <f>'Monthly Data'!AJ18</f>
        <v>33.099999999999994</v>
      </c>
      <c r="G18">
        <f>'Monthly Data'!CA18</f>
        <v>31</v>
      </c>
      <c r="H18">
        <f>'Monthly Data'!AU18</f>
        <v>55.599999999999994</v>
      </c>
      <c r="I18">
        <f>'Monthly Data'!BA18</f>
        <v>6468.9</v>
      </c>
      <c r="K18">
        <f>'Res PW'!$B$6</f>
        <v>-58648470.173869401</v>
      </c>
      <c r="L18">
        <f>E18*'Res PW'!$B$7</f>
        <v>-1414929.3739620217</v>
      </c>
      <c r="M18">
        <f>F18*'Res PW'!$B$8</f>
        <v>1094996.0815679955</v>
      </c>
      <c r="N18">
        <f>G18*'Res PW'!$B$9</f>
        <v>33675494.698620774</v>
      </c>
      <c r="O18">
        <f>H18*'Res PW'!$B$10</f>
        <v>1621254.5375466407</v>
      </c>
      <c r="P18">
        <f>I18*'Res PW'!$B$11</f>
        <v>51792493.786453448</v>
      </c>
      <c r="Q18" s="32">
        <f t="shared" si="3"/>
        <v>28120839.556357436</v>
      </c>
      <c r="R18" s="33">
        <f t="shared" si="4"/>
        <v>938770.85045130923</v>
      </c>
      <c r="S18" s="54">
        <f t="shared" si="5"/>
        <v>3.4536401942333879E-2</v>
      </c>
    </row>
    <row r="19" spans="1:19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Data'!F19</f>
        <v>22617884.651861776</v>
      </c>
      <c r="E19">
        <f>'Monthly Data'!BH19</f>
        <v>18</v>
      </c>
      <c r="F19">
        <f>'Monthly Data'!AJ19</f>
        <v>9.1</v>
      </c>
      <c r="G19">
        <f>'Monthly Data'!CA19</f>
        <v>30</v>
      </c>
      <c r="H19">
        <f>'Monthly Data'!AU19</f>
        <v>2.1999999999999993</v>
      </c>
      <c r="I19">
        <f>'Monthly Data'!BA19</f>
        <v>6578.9</v>
      </c>
      <c r="K19">
        <f>'Res PW'!$B$6</f>
        <v>-58648470.173869401</v>
      </c>
      <c r="L19">
        <f>E19*'Res PW'!$B$7</f>
        <v>-1498160.5136068463</v>
      </c>
      <c r="M19">
        <f>F19*'Res PW'!$B$8</f>
        <v>301041.21879966039</v>
      </c>
      <c r="N19">
        <f>G19*'Res PW'!$B$9</f>
        <v>32589188.418020099</v>
      </c>
      <c r="O19">
        <f>H19*'Res PW'!$B$10</f>
        <v>64150.359399327499</v>
      </c>
      <c r="P19">
        <f>I19*'Res PW'!$B$11</f>
        <v>52673195.964027673</v>
      </c>
      <c r="Q19" s="32">
        <f t="shared" si="3"/>
        <v>25480945.272770509</v>
      </c>
      <c r="R19" s="33">
        <f t="shared" si="4"/>
        <v>2863060.6209087335</v>
      </c>
      <c r="S19" s="54">
        <f t="shared" si="5"/>
        <v>0.12658392528644638</v>
      </c>
    </row>
    <row r="20" spans="1:19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Data'!F20</f>
        <v>28346706.597320314</v>
      </c>
      <c r="E20">
        <f>'Monthly Data'!BH20</f>
        <v>19</v>
      </c>
      <c r="F20">
        <f>'Monthly Data'!AJ20</f>
        <v>100.1</v>
      </c>
      <c r="G20">
        <f>'Monthly Data'!CA20</f>
        <v>31</v>
      </c>
      <c r="H20">
        <f>'Monthly Data'!AU20</f>
        <v>0</v>
      </c>
      <c r="I20">
        <f>'Monthly Data'!BA20</f>
        <v>6640.9</v>
      </c>
      <c r="K20">
        <f>'Res PW'!$B$6</f>
        <v>-58648470.173869401</v>
      </c>
      <c r="L20">
        <f>E20*'Res PW'!$B$7</f>
        <v>-1581391.6532516712</v>
      </c>
      <c r="M20">
        <f>F20*'Res PW'!$B$8</f>
        <v>3311453.4067962645</v>
      </c>
      <c r="N20">
        <f>G20*'Res PW'!$B$9</f>
        <v>33675494.698620774</v>
      </c>
      <c r="O20">
        <f>H20*'Res PW'!$B$10</f>
        <v>0</v>
      </c>
      <c r="P20">
        <f>I20*'Res PW'!$B$11</f>
        <v>53169591.73684223</v>
      </c>
      <c r="Q20" s="32">
        <f t="shared" si="3"/>
        <v>29926678.015138194</v>
      </c>
      <c r="R20" s="33">
        <f t="shared" si="4"/>
        <v>1579971.4178178795</v>
      </c>
      <c r="S20" s="54">
        <f t="shared" si="5"/>
        <v>5.5737389188176029E-2</v>
      </c>
    </row>
    <row r="21" spans="1:19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Data'!F21</f>
        <v>26165171.916997604</v>
      </c>
      <c r="E21">
        <f>'Monthly Data'!BH21</f>
        <v>20</v>
      </c>
      <c r="F21">
        <f>'Monthly Data'!AJ21</f>
        <v>70.700000000000017</v>
      </c>
      <c r="G21">
        <f>'Monthly Data'!CA21</f>
        <v>31</v>
      </c>
      <c r="H21">
        <f>'Monthly Data'!AU21</f>
        <v>0</v>
      </c>
      <c r="I21">
        <f>'Monthly Data'!BA21</f>
        <v>6662.6</v>
      </c>
      <c r="K21">
        <f>'Res PW'!$B$6</f>
        <v>-58648470.173869401</v>
      </c>
      <c r="L21">
        <f>E21*'Res PW'!$B$7</f>
        <v>-1664622.7928964959</v>
      </c>
      <c r="M21">
        <f>F21*'Res PW'!$B$8</f>
        <v>2338858.6999050546</v>
      </c>
      <c r="N21">
        <f>G21*'Res PW'!$B$9</f>
        <v>33675494.698620774</v>
      </c>
      <c r="O21">
        <f>H21*'Res PW'!$B$10</f>
        <v>0</v>
      </c>
      <c r="P21">
        <f>I21*'Res PW'!$B$11</f>
        <v>53343330.257327333</v>
      </c>
      <c r="Q21" s="32">
        <f t="shared" si="3"/>
        <v>29044590.689087264</v>
      </c>
      <c r="R21" s="33">
        <f t="shared" si="4"/>
        <v>2879418.7720896602</v>
      </c>
      <c r="S21" s="54">
        <f t="shared" si="5"/>
        <v>0.1100477681256553</v>
      </c>
    </row>
    <row r="22" spans="1:19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Data'!F22</f>
        <v>24462508.670338754</v>
      </c>
      <c r="E22">
        <f>'Monthly Data'!BH22</f>
        <v>21</v>
      </c>
      <c r="F22">
        <f>'Monthly Data'!AJ22</f>
        <v>8.5</v>
      </c>
      <c r="G22">
        <f>'Monthly Data'!CA22</f>
        <v>30</v>
      </c>
      <c r="H22">
        <f>'Monthly Data'!AU22</f>
        <v>39.700000000000003</v>
      </c>
      <c r="I22">
        <f>'Monthly Data'!BA22</f>
        <v>6611.2</v>
      </c>
      <c r="K22">
        <f>'Res PW'!$B$6</f>
        <v>-58648470.173869401</v>
      </c>
      <c r="L22">
        <f>E22*'Res PW'!$B$7</f>
        <v>-1747853.9325413208</v>
      </c>
      <c r="M22">
        <f>F22*'Res PW'!$B$8</f>
        <v>281192.34723045205</v>
      </c>
      <c r="N22">
        <f>G22*'Res PW'!$B$9</f>
        <v>32589188.418020099</v>
      </c>
      <c r="O22">
        <f>H22*'Res PW'!$B$10</f>
        <v>1157622.3946151377</v>
      </c>
      <c r="P22">
        <f>I22*'Res PW'!$B$11</f>
        <v>52931802.148897193</v>
      </c>
      <c r="Q22" s="32">
        <f t="shared" si="3"/>
        <v>26563481.202352159</v>
      </c>
      <c r="R22" s="33">
        <f t="shared" si="4"/>
        <v>2100972.5320134051</v>
      </c>
      <c r="S22" s="54">
        <f t="shared" si="5"/>
        <v>8.5885407761178367E-2</v>
      </c>
    </row>
    <row r="23" spans="1:19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Data'!F23</f>
        <v>29868263.367767923</v>
      </c>
      <c r="E23">
        <f>'Monthly Data'!BH23</f>
        <v>22</v>
      </c>
      <c r="F23">
        <f>'Monthly Data'!AJ23</f>
        <v>0</v>
      </c>
      <c r="G23">
        <f>'Monthly Data'!CA23</f>
        <v>31</v>
      </c>
      <c r="H23">
        <f>'Monthly Data'!AU23</f>
        <v>180</v>
      </c>
      <c r="I23">
        <f>'Monthly Data'!BA23</f>
        <v>6587.1</v>
      </c>
      <c r="K23">
        <f>'Res PW'!$B$6</f>
        <v>-58648470.173869401</v>
      </c>
      <c r="L23">
        <f>E23*'Res PW'!$B$7</f>
        <v>-1831085.0721861455</v>
      </c>
      <c r="M23">
        <f>F23*'Res PW'!$B$8</f>
        <v>0</v>
      </c>
      <c r="N23">
        <f>G23*'Res PW'!$B$9</f>
        <v>33675494.698620774</v>
      </c>
      <c r="O23">
        <f>H23*'Res PW'!$B$10</f>
        <v>5248665.7690358879</v>
      </c>
      <c r="P23">
        <f>I23*'Res PW'!$B$11</f>
        <v>52738848.308174118</v>
      </c>
      <c r="Q23" s="32">
        <f t="shared" si="3"/>
        <v>31183453.529775236</v>
      </c>
      <c r="R23" s="33">
        <f t="shared" si="4"/>
        <v>1315190.1620073132</v>
      </c>
      <c r="S23" s="54">
        <f t="shared" si="5"/>
        <v>4.4033030839904445E-2</v>
      </c>
    </row>
    <row r="24" spans="1:19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Data'!F24</f>
        <v>37245565.765060797</v>
      </c>
      <c r="E24">
        <f>'Monthly Data'!BH24</f>
        <v>23</v>
      </c>
      <c r="F24">
        <f>'Monthly Data'!AJ24</f>
        <v>0</v>
      </c>
      <c r="G24">
        <f>'Monthly Data'!CA24</f>
        <v>30</v>
      </c>
      <c r="H24">
        <f>'Monthly Data'!AU24</f>
        <v>341.89999999999992</v>
      </c>
      <c r="I24">
        <f>'Monthly Data'!BA24</f>
        <v>6566.6</v>
      </c>
      <c r="K24">
        <f>'Res PW'!$B$6</f>
        <v>-58648470.173869401</v>
      </c>
      <c r="L24">
        <f>E24*'Res PW'!$B$7</f>
        <v>-1914316.2118309704</v>
      </c>
      <c r="M24">
        <f>F24*'Res PW'!$B$8</f>
        <v>0</v>
      </c>
      <c r="N24">
        <f>G24*'Res PW'!$B$9</f>
        <v>32589188.418020099</v>
      </c>
      <c r="O24">
        <f>H24*'Res PW'!$B$10</f>
        <v>9969549.0357409436</v>
      </c>
      <c r="P24">
        <f>I24*'Res PW'!$B$11</f>
        <v>52574717.447808012</v>
      </c>
      <c r="Q24" s="32">
        <f t="shared" si="3"/>
        <v>34570668.515868679</v>
      </c>
      <c r="R24" s="33">
        <f t="shared" si="4"/>
        <v>-2674897.2491921186</v>
      </c>
      <c r="S24" s="54">
        <f t="shared" si="5"/>
        <v>7.1817871315607129E-2</v>
      </c>
    </row>
    <row r="25" spans="1:19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Data'!F25</f>
        <v>46933284.180028334</v>
      </c>
      <c r="E25">
        <f>'Monthly Data'!BH25</f>
        <v>24</v>
      </c>
      <c r="F25">
        <f>'Monthly Data'!AJ25</f>
        <v>0</v>
      </c>
      <c r="G25">
        <f>'Monthly Data'!CA25</f>
        <v>31</v>
      </c>
      <c r="H25">
        <f>'Monthly Data'!AU25</f>
        <v>618.90000000000009</v>
      </c>
      <c r="I25">
        <f>'Monthly Data'!BA25</f>
        <v>6584.1</v>
      </c>
      <c r="K25">
        <f>'Res PW'!$B$6</f>
        <v>-58648470.173869401</v>
      </c>
      <c r="L25">
        <f>E25*'Res PW'!$B$7</f>
        <v>-1997547.3514757953</v>
      </c>
      <c r="M25">
        <f>F25*'Res PW'!$B$8</f>
        <v>0</v>
      </c>
      <c r="N25">
        <f>G25*'Res PW'!$B$9</f>
        <v>33675494.698620774</v>
      </c>
      <c r="O25">
        <f>H25*'Res PW'!$B$10</f>
        <v>18046662.469201732</v>
      </c>
      <c r="P25">
        <f>I25*'Res PW'!$B$11</f>
        <v>52714829.157876641</v>
      </c>
      <c r="Q25" s="32">
        <f t="shared" si="3"/>
        <v>43790968.800353944</v>
      </c>
      <c r="R25" s="33">
        <f t="shared" si="4"/>
        <v>-3142315.37967439</v>
      </c>
      <c r="S25" s="54">
        <f t="shared" si="5"/>
        <v>6.6952812584369484E-2</v>
      </c>
    </row>
    <row r="26" spans="1:19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Data'!F26</f>
        <v>52668017.393323421</v>
      </c>
      <c r="E26">
        <f>'Monthly Data'!BH26</f>
        <v>25</v>
      </c>
      <c r="F26">
        <f>'Monthly Data'!AJ26</f>
        <v>0</v>
      </c>
      <c r="G26">
        <f>'Monthly Data'!CA26</f>
        <v>31</v>
      </c>
      <c r="H26">
        <f>'Monthly Data'!AU26</f>
        <v>819.1</v>
      </c>
      <c r="I26">
        <f>'Monthly Data'!BA26</f>
        <v>6571.2</v>
      </c>
      <c r="K26">
        <f>'Res PW'!$B$6</f>
        <v>-58648470.173869401</v>
      </c>
      <c r="L26">
        <f>E26*'Res PW'!$B$7</f>
        <v>-2080778.4911206199</v>
      </c>
      <c r="M26">
        <f>F26*'Res PW'!$B$8</f>
        <v>0</v>
      </c>
      <c r="N26">
        <f>G26*'Res PW'!$B$9</f>
        <v>33675494.698620774</v>
      </c>
      <c r="O26">
        <f>H26*'Res PW'!$B$10</f>
        <v>23884345.174540535</v>
      </c>
      <c r="P26">
        <f>I26*'Res PW'!$B$11</f>
        <v>52611546.811597474</v>
      </c>
      <c r="Q26" s="32">
        <f t="shared" si="3"/>
        <v>49442138.01976876</v>
      </c>
      <c r="R26" s="33">
        <f t="shared" si="4"/>
        <v>-3225879.3735546619</v>
      </c>
      <c r="S26" s="54">
        <f t="shared" si="5"/>
        <v>6.1249303338378511E-2</v>
      </c>
    </row>
    <row r="27" spans="1:19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Data'!F27</f>
        <v>39659635.933783688</v>
      </c>
      <c r="E27">
        <f>'Monthly Data'!BH27</f>
        <v>26</v>
      </c>
      <c r="F27">
        <f>'Monthly Data'!AJ27</f>
        <v>0</v>
      </c>
      <c r="G27">
        <f>'Monthly Data'!CA27</f>
        <v>28</v>
      </c>
      <c r="H27">
        <f>'Monthly Data'!AU27</f>
        <v>629.20000000000005</v>
      </c>
      <c r="I27">
        <f>'Monthly Data'!BA27</f>
        <v>6548.1</v>
      </c>
      <c r="K27">
        <f>'Res PW'!$B$6</f>
        <v>-58648470.173869401</v>
      </c>
      <c r="L27">
        <f>E27*'Res PW'!$B$7</f>
        <v>-2164009.6307654446</v>
      </c>
      <c r="M27">
        <f>F27*'Res PW'!$B$8</f>
        <v>0</v>
      </c>
      <c r="N27">
        <f>G27*'Res PW'!$B$9</f>
        <v>30416575.856818762</v>
      </c>
      <c r="O27">
        <f>H27*'Res PW'!$B$10</f>
        <v>18347002.788207673</v>
      </c>
      <c r="P27">
        <f>I27*'Res PW'!$B$11</f>
        <v>52426599.354306892</v>
      </c>
      <c r="Q27" s="32">
        <f t="shared" si="3"/>
        <v>40377698.194698483</v>
      </c>
      <c r="R27" s="33">
        <f t="shared" si="4"/>
        <v>718062.2609147951</v>
      </c>
      <c r="S27" s="54">
        <f t="shared" si="5"/>
        <v>1.8105619076122695E-2</v>
      </c>
    </row>
    <row r="28" spans="1:19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Data'!F28</f>
        <v>41454230.946528383</v>
      </c>
      <c r="E28">
        <f>'Monthly Data'!BH28</f>
        <v>27</v>
      </c>
      <c r="F28">
        <f>'Monthly Data'!AJ28</f>
        <v>0</v>
      </c>
      <c r="G28">
        <f>'Monthly Data'!CA28</f>
        <v>31</v>
      </c>
      <c r="H28">
        <f>'Monthly Data'!AU28</f>
        <v>566.70000000000027</v>
      </c>
      <c r="I28">
        <f>'Monthly Data'!BA28</f>
        <v>6523.7</v>
      </c>
      <c r="K28">
        <f>'Res PW'!$B$6</f>
        <v>-58648470.173869401</v>
      </c>
      <c r="L28">
        <f>E28*'Res PW'!$B$7</f>
        <v>-2247240.7704102695</v>
      </c>
      <c r="M28">
        <f>F28*'Res PW'!$B$8</f>
        <v>0</v>
      </c>
      <c r="N28">
        <f>G28*'Res PW'!$B$9</f>
        <v>33675494.698620774</v>
      </c>
      <c r="O28">
        <f>H28*'Res PW'!$B$10</f>
        <v>16524549.396181328</v>
      </c>
      <c r="P28">
        <f>I28*'Res PW'!$B$11</f>
        <v>52231243.59855406</v>
      </c>
      <c r="Q28" s="32">
        <f t="shared" si="3"/>
        <v>41535576.749076493</v>
      </c>
      <c r="R28" s="33">
        <f t="shared" si="4"/>
        <v>81345.802548110485</v>
      </c>
      <c r="S28" s="54">
        <f t="shared" si="5"/>
        <v>1.9623039841949559E-3</v>
      </c>
    </row>
    <row r="29" spans="1:19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Data'!F29</f>
        <v>31137297.496341914</v>
      </c>
      <c r="E29">
        <f>'Monthly Data'!BH29</f>
        <v>28</v>
      </c>
      <c r="F29">
        <f>'Monthly Data'!AJ29</f>
        <v>0</v>
      </c>
      <c r="G29">
        <f>'Monthly Data'!CA29</f>
        <v>30</v>
      </c>
      <c r="H29">
        <f>'Monthly Data'!AU29</f>
        <v>273.00000000000006</v>
      </c>
      <c r="I29">
        <f>'Monthly Data'!BA29</f>
        <v>6550</v>
      </c>
      <c r="K29">
        <f>'Res PW'!$B$6</f>
        <v>-58648470.173869401</v>
      </c>
      <c r="L29">
        <f>E29*'Res PW'!$B$7</f>
        <v>-2330471.9100550944</v>
      </c>
      <c r="M29">
        <f>F29*'Res PW'!$B$8</f>
        <v>0</v>
      </c>
      <c r="N29">
        <f>G29*'Res PW'!$B$9</f>
        <v>32589188.418020099</v>
      </c>
      <c r="O29">
        <f>H29*'Res PW'!$B$10</f>
        <v>7960476.4163710987</v>
      </c>
      <c r="P29">
        <f>I29*'Res PW'!$B$11</f>
        <v>52441811.482828625</v>
      </c>
      <c r="Q29" s="32">
        <f t="shared" si="3"/>
        <v>32012534.233295329</v>
      </c>
      <c r="R29" s="33">
        <f t="shared" si="4"/>
        <v>875236.73695341498</v>
      </c>
      <c r="S29" s="54">
        <f t="shared" si="5"/>
        <v>2.81089499516212E-2</v>
      </c>
    </row>
    <row r="30" spans="1:19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Data'!F30</f>
        <v>25546601.50336092</v>
      </c>
      <c r="E30">
        <f>'Monthly Data'!BH30</f>
        <v>29</v>
      </c>
      <c r="F30">
        <f>'Monthly Data'!AJ30</f>
        <v>4.9000000000000004</v>
      </c>
      <c r="G30">
        <f>'Monthly Data'!CA30</f>
        <v>31</v>
      </c>
      <c r="H30">
        <f>'Monthly Data'!AU30</f>
        <v>57.399999999999991</v>
      </c>
      <c r="I30">
        <f>'Monthly Data'!BA30</f>
        <v>6612</v>
      </c>
      <c r="K30">
        <f>'Res PW'!$B$6</f>
        <v>-58648470.173869401</v>
      </c>
      <c r="L30">
        <f>E30*'Res PW'!$B$7</f>
        <v>-2413703.0496999193</v>
      </c>
      <c r="M30">
        <f>F30*'Res PW'!$B$8</f>
        <v>162099.11781520178</v>
      </c>
      <c r="N30">
        <f>G30*'Res PW'!$B$9</f>
        <v>33675494.698620774</v>
      </c>
      <c r="O30">
        <f>H30*'Res PW'!$B$10</f>
        <v>1673741.1952369995</v>
      </c>
      <c r="P30">
        <f>I30*'Res PW'!$B$11</f>
        <v>52938207.255643189</v>
      </c>
      <c r="Q30" s="32">
        <f t="shared" si="3"/>
        <v>27387369.043746848</v>
      </c>
      <c r="R30" s="33">
        <f t="shared" si="4"/>
        <v>1840767.540385928</v>
      </c>
      <c r="S30" s="54">
        <f t="shared" si="5"/>
        <v>7.2055280626808854E-2</v>
      </c>
    </row>
    <row r="31" spans="1:19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Data'!F31</f>
        <v>23607281.053891569</v>
      </c>
      <c r="E31">
        <f>'Monthly Data'!BH31</f>
        <v>30</v>
      </c>
      <c r="F31">
        <f>'Monthly Data'!AJ31</f>
        <v>14.9</v>
      </c>
      <c r="G31">
        <f>'Monthly Data'!CA31</f>
        <v>30</v>
      </c>
      <c r="H31">
        <f>'Monthly Data'!AU31</f>
        <v>3.3000000000000007</v>
      </c>
      <c r="I31">
        <f>'Monthly Data'!BA31</f>
        <v>6706.8</v>
      </c>
      <c r="K31">
        <f>'Res PW'!$B$6</f>
        <v>-58648470.173869401</v>
      </c>
      <c r="L31">
        <f>E31*'Res PW'!$B$7</f>
        <v>-2496934.1893447437</v>
      </c>
      <c r="M31">
        <f>F31*'Res PW'!$B$8</f>
        <v>492913.64396867476</v>
      </c>
      <c r="N31">
        <f>G31*'Res PW'!$B$9</f>
        <v>32589188.418020099</v>
      </c>
      <c r="O31">
        <f>H31*'Res PW'!$B$10</f>
        <v>96225.539098991299</v>
      </c>
      <c r="P31">
        <f>I31*'Res PW'!$B$11</f>
        <v>53697212.40504352</v>
      </c>
      <c r="Q31" s="32">
        <f t="shared" si="3"/>
        <v>25730135.642917141</v>
      </c>
      <c r="R31" s="33">
        <f t="shared" si="4"/>
        <v>2122854.5890255719</v>
      </c>
      <c r="S31" s="54">
        <f t="shared" si="5"/>
        <v>8.9923722438828999E-2</v>
      </c>
    </row>
    <row r="32" spans="1:19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Data'!F32</f>
        <v>27674057.002183232</v>
      </c>
      <c r="E32">
        <f>'Monthly Data'!BH32</f>
        <v>31</v>
      </c>
      <c r="F32">
        <f>'Monthly Data'!AJ32</f>
        <v>104.60000000000001</v>
      </c>
      <c r="G32">
        <f>'Monthly Data'!CA32</f>
        <v>31</v>
      </c>
      <c r="H32">
        <f>'Monthly Data'!AU32</f>
        <v>0</v>
      </c>
      <c r="I32">
        <f>'Monthly Data'!BA32</f>
        <v>6755.3</v>
      </c>
      <c r="K32">
        <f>'Res PW'!$B$6</f>
        <v>-58648470.173869401</v>
      </c>
      <c r="L32">
        <f>E32*'Res PW'!$B$7</f>
        <v>-2580165.3289895686</v>
      </c>
      <c r="M32">
        <f>F32*'Res PW'!$B$8</f>
        <v>3460319.9435653277</v>
      </c>
      <c r="N32">
        <f>G32*'Res PW'!$B$9</f>
        <v>33675494.698620774</v>
      </c>
      <c r="O32">
        <f>H32*'Res PW'!$B$10</f>
        <v>0</v>
      </c>
      <c r="P32">
        <f>I32*'Res PW'!$B$11</f>
        <v>54085522.001519427</v>
      </c>
      <c r="Q32" s="32">
        <f t="shared" si="3"/>
        <v>29992701.140846558</v>
      </c>
      <c r="R32" s="33">
        <f t="shared" si="4"/>
        <v>2318644.1386633255</v>
      </c>
      <c r="S32" s="54">
        <f t="shared" si="5"/>
        <v>8.3784034212273442E-2</v>
      </c>
    </row>
    <row r="33" spans="1:19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Data'!F33</f>
        <v>26079644.721337143</v>
      </c>
      <c r="E33">
        <f>'Monthly Data'!BH33</f>
        <v>32</v>
      </c>
      <c r="F33">
        <f>'Monthly Data'!AJ33</f>
        <v>49.79999999999999</v>
      </c>
      <c r="G33">
        <f>'Monthly Data'!CA33</f>
        <v>31</v>
      </c>
      <c r="H33">
        <f>'Monthly Data'!AU33</f>
        <v>0</v>
      </c>
      <c r="I33">
        <f>'Monthly Data'!BA33</f>
        <v>6778</v>
      </c>
      <c r="K33">
        <f>'Res PW'!$B$6</f>
        <v>-58648470.173869401</v>
      </c>
      <c r="L33">
        <f>E33*'Res PW'!$B$7</f>
        <v>-2663396.4686343935</v>
      </c>
      <c r="M33">
        <f>F33*'Res PW'!$B$8</f>
        <v>1647456.3402442951</v>
      </c>
      <c r="N33">
        <f>G33*'Res PW'!$B$9</f>
        <v>33675494.698620774</v>
      </c>
      <c r="O33">
        <f>H33*'Res PW'!$B$10</f>
        <v>0</v>
      </c>
      <c r="P33">
        <f>I33*'Res PW'!$B$11</f>
        <v>54267266.905437015</v>
      </c>
      <c r="Q33" s="32">
        <f t="shared" si="3"/>
        <v>28278351.301798284</v>
      </c>
      <c r="R33" s="33">
        <f t="shared" si="4"/>
        <v>2198706.5804611407</v>
      </c>
      <c r="S33" s="54">
        <f t="shared" si="5"/>
        <v>8.4307382403191328E-2</v>
      </c>
    </row>
    <row r="34" spans="1:19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Data'!F34</f>
        <v>23403016.231981173</v>
      </c>
      <c r="E34">
        <f>'Monthly Data'!BH34</f>
        <v>33</v>
      </c>
      <c r="F34">
        <f>'Monthly Data'!AJ34</f>
        <v>16.2</v>
      </c>
      <c r="G34">
        <f>'Monthly Data'!CA34</f>
        <v>30</v>
      </c>
      <c r="H34">
        <f>'Monthly Data'!AU34</f>
        <v>31.000000000000004</v>
      </c>
      <c r="I34">
        <f>'Monthly Data'!BA34</f>
        <v>6734.6</v>
      </c>
      <c r="K34">
        <f>'Res PW'!$B$6</f>
        <v>-58648470.173869401</v>
      </c>
      <c r="L34">
        <f>E34*'Res PW'!$B$7</f>
        <v>-2746627.6082792184</v>
      </c>
      <c r="M34">
        <f>F34*'Res PW'!$B$8</f>
        <v>535919.53236862621</v>
      </c>
      <c r="N34">
        <f>G34*'Res PW'!$B$9</f>
        <v>32589188.418020099</v>
      </c>
      <c r="O34">
        <f>H34*'Res PW'!$B$10</f>
        <v>903936.88244506973</v>
      </c>
      <c r="P34">
        <f>I34*'Res PW'!$B$11</f>
        <v>53919789.864466824</v>
      </c>
      <c r="Q34" s="32">
        <f t="shared" si="3"/>
        <v>26553736.915151995</v>
      </c>
      <c r="R34" s="33">
        <f t="shared" ref="R34:R65" si="6">Q34-D34</f>
        <v>3150720.6831708215</v>
      </c>
      <c r="S34" s="54">
        <f t="shared" ref="S34:S65" si="7">ABS(R34/D34)</f>
        <v>0.13462882954656219</v>
      </c>
    </row>
    <row r="35" spans="1:19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Data'!F35</f>
        <v>29671559.213167116</v>
      </c>
      <c r="E35">
        <f>'Monthly Data'!BH35</f>
        <v>34</v>
      </c>
      <c r="F35">
        <f>'Monthly Data'!AJ35</f>
        <v>0.5</v>
      </c>
      <c r="G35">
        <f>'Monthly Data'!CA35</f>
        <v>31</v>
      </c>
      <c r="H35">
        <f>'Monthly Data'!AU35</f>
        <v>150</v>
      </c>
      <c r="I35">
        <f>'Monthly Data'!BA35</f>
        <v>6702.2</v>
      </c>
      <c r="K35">
        <f>'Res PW'!$B$6</f>
        <v>-58648470.173869401</v>
      </c>
      <c r="L35">
        <f>E35*'Res PW'!$B$7</f>
        <v>-2829858.7479240433</v>
      </c>
      <c r="M35">
        <f>F35*'Res PW'!$B$8</f>
        <v>16540.726307673649</v>
      </c>
      <c r="N35">
        <f>G35*'Res PW'!$B$9</f>
        <v>33675494.698620774</v>
      </c>
      <c r="O35">
        <f>H35*'Res PW'!$B$10</f>
        <v>4373888.1408632398</v>
      </c>
      <c r="P35">
        <f>I35*'Res PW'!$B$11</f>
        <v>53660383.041254051</v>
      </c>
      <c r="Q35" s="32">
        <f t="shared" si="3"/>
        <v>30247977.685252294</v>
      </c>
      <c r="R35" s="33">
        <f t="shared" si="6"/>
        <v>576418.4720851779</v>
      </c>
      <c r="S35" s="54">
        <f t="shared" si="7"/>
        <v>1.9426632349990734E-2</v>
      </c>
    </row>
    <row r="36" spans="1:19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Data'!F36</f>
        <v>34483426.599444464</v>
      </c>
      <c r="E36">
        <f>'Monthly Data'!BH36</f>
        <v>35</v>
      </c>
      <c r="F36">
        <f>'Monthly Data'!AJ36</f>
        <v>0</v>
      </c>
      <c r="G36">
        <f>'Monthly Data'!CA36</f>
        <v>30</v>
      </c>
      <c r="H36">
        <f>'Monthly Data'!AU36</f>
        <v>301.39999999999992</v>
      </c>
      <c r="I36">
        <f>'Monthly Data'!BA36</f>
        <v>6669.4</v>
      </c>
      <c r="K36">
        <f>'Res PW'!$B$6</f>
        <v>-58648470.173869401</v>
      </c>
      <c r="L36">
        <f>E36*'Res PW'!$B$7</f>
        <v>-2913089.8875688678</v>
      </c>
      <c r="M36">
        <f>F36*'Res PW'!$B$8</f>
        <v>0</v>
      </c>
      <c r="N36">
        <f>G36*'Res PW'!$B$9</f>
        <v>32589188.418020099</v>
      </c>
      <c r="O36">
        <f>H36*'Res PW'!$B$10</f>
        <v>8788599.2377078682</v>
      </c>
      <c r="P36">
        <f>I36*'Res PW'!$B$11</f>
        <v>53397773.664668277</v>
      </c>
      <c r="Q36" s="32">
        <f t="shared" si="3"/>
        <v>33214001.258957975</v>
      </c>
      <c r="R36" s="33">
        <f t="shared" si="6"/>
        <v>-1269425.3404864892</v>
      </c>
      <c r="S36" s="54">
        <f t="shared" si="7"/>
        <v>3.6812621762680048E-2</v>
      </c>
    </row>
    <row r="37" spans="1:19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Data'!F37</f>
        <v>44820886.139753386</v>
      </c>
      <c r="E37">
        <f>'Monthly Data'!BH37</f>
        <v>36</v>
      </c>
      <c r="F37">
        <f>'Monthly Data'!AJ37</f>
        <v>0</v>
      </c>
      <c r="G37">
        <f>'Monthly Data'!CA37</f>
        <v>31</v>
      </c>
      <c r="H37">
        <f>'Monthly Data'!AU37</f>
        <v>566.9</v>
      </c>
      <c r="I37">
        <f>'Monthly Data'!BA37</f>
        <v>6668.3</v>
      </c>
      <c r="K37">
        <f>'Res PW'!$B$6</f>
        <v>-58648470.173869401</v>
      </c>
      <c r="L37">
        <f>E37*'Res PW'!$B$7</f>
        <v>-2996321.0272136927</v>
      </c>
      <c r="M37">
        <f>F37*'Res PW'!$B$8</f>
        <v>0</v>
      </c>
      <c r="N37">
        <f>G37*'Res PW'!$B$9</f>
        <v>33675494.698620774</v>
      </c>
      <c r="O37">
        <f>H37*'Res PW'!$B$10</f>
        <v>16530381.247035805</v>
      </c>
      <c r="P37">
        <f>I37*'Res PW'!$B$11</f>
        <v>53388966.64289254</v>
      </c>
      <c r="Q37" s="32">
        <f t="shared" si="3"/>
        <v>41950051.387466028</v>
      </c>
      <c r="R37" s="33">
        <f t="shared" si="6"/>
        <v>-2870834.752287358</v>
      </c>
      <c r="S37" s="54">
        <f t="shared" si="7"/>
        <v>6.4051271617789438E-2</v>
      </c>
    </row>
    <row r="38" spans="1:19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Data'!F38</f>
        <v>44087289.164854534</v>
      </c>
      <c r="E38">
        <f>'Monthly Data'!BH38</f>
        <v>37</v>
      </c>
      <c r="F38">
        <f>'Monthly Data'!AJ38</f>
        <v>0</v>
      </c>
      <c r="G38">
        <f>'Monthly Data'!CA38</f>
        <v>31</v>
      </c>
      <c r="H38">
        <f>'Monthly Data'!AU38</f>
        <v>675.50000000000011</v>
      </c>
      <c r="I38">
        <f>'Monthly Data'!BA38</f>
        <v>6635.9</v>
      </c>
      <c r="K38">
        <f>'Res PW'!$B$6</f>
        <v>-58648470.173869401</v>
      </c>
      <c r="L38">
        <f>E38*'Res PW'!$B$7</f>
        <v>-3079552.1668585176</v>
      </c>
      <c r="M38">
        <f>F38*'Res PW'!$B$8</f>
        <v>0</v>
      </c>
      <c r="N38">
        <f>G38*'Res PW'!$B$9</f>
        <v>33675494.698620774</v>
      </c>
      <c r="O38">
        <f>H38*'Res PW'!$B$10</f>
        <v>19697076.261020795</v>
      </c>
      <c r="P38">
        <f>I38*'Res PW'!$B$11</f>
        <v>53129559.819679767</v>
      </c>
      <c r="Q38" s="32">
        <f t="shared" si="3"/>
        <v>44774108.438593417</v>
      </c>
      <c r="R38" s="33">
        <f t="shared" si="6"/>
        <v>686819.27373888344</v>
      </c>
      <c r="S38" s="54">
        <f t="shared" si="7"/>
        <v>1.5578623379874338E-2</v>
      </c>
    </row>
    <row r="39" spans="1:19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Data'!F39</f>
        <v>39119213.681232244</v>
      </c>
      <c r="E39">
        <f>'Monthly Data'!BH39</f>
        <v>38</v>
      </c>
      <c r="F39">
        <f>'Monthly Data'!AJ39</f>
        <v>0</v>
      </c>
      <c r="G39">
        <f>'Monthly Data'!CA39</f>
        <v>29</v>
      </c>
      <c r="H39">
        <f>'Monthly Data'!AU39</f>
        <v>546.20000000000005</v>
      </c>
      <c r="I39">
        <f>'Monthly Data'!BA39</f>
        <v>6598</v>
      </c>
      <c r="K39">
        <f>'Res PW'!$B$6</f>
        <v>-58648470.173869401</v>
      </c>
      <c r="L39">
        <f>E39*'Res PW'!$B$7</f>
        <v>-3162783.3065033425</v>
      </c>
      <c r="M39">
        <f>F39*'Res PW'!$B$8</f>
        <v>0</v>
      </c>
      <c r="N39">
        <f>G39*'Res PW'!$B$9</f>
        <v>31502882.137419432</v>
      </c>
      <c r="O39">
        <f>H39*'Res PW'!$B$10</f>
        <v>15926784.68359668</v>
      </c>
      <c r="P39">
        <f>I39*'Res PW'!$B$11</f>
        <v>52826117.887588285</v>
      </c>
      <c r="Q39" s="32">
        <f t="shared" si="3"/>
        <v>38444531.228231654</v>
      </c>
      <c r="R39" s="33">
        <f t="shared" si="6"/>
        <v>-674682.45300059021</v>
      </c>
      <c r="S39" s="54">
        <f t="shared" si="7"/>
        <v>1.7246830636687221E-2</v>
      </c>
    </row>
    <row r="40" spans="1:19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Data'!F40</f>
        <v>35786704.426676922</v>
      </c>
      <c r="E40">
        <f>'Monthly Data'!BH40</f>
        <v>39</v>
      </c>
      <c r="F40">
        <f>'Monthly Data'!AJ40</f>
        <v>0</v>
      </c>
      <c r="G40">
        <f>'Monthly Data'!CA40</f>
        <v>31</v>
      </c>
      <c r="H40">
        <f>'Monthly Data'!AU40</f>
        <v>352.00000000000006</v>
      </c>
      <c r="I40">
        <f>'Monthly Data'!BA40</f>
        <v>6569.8</v>
      </c>
      <c r="K40">
        <f>'Res PW'!$B$6</f>
        <v>-58648470.173869401</v>
      </c>
      <c r="L40">
        <f>E40*'Res PW'!$B$7</f>
        <v>-3246014.4461481669</v>
      </c>
      <c r="M40">
        <f>F40*'Res PW'!$B$8</f>
        <v>0</v>
      </c>
      <c r="N40">
        <f>G40*'Res PW'!$B$9</f>
        <v>33675494.698620774</v>
      </c>
      <c r="O40">
        <f>H40*'Res PW'!$B$10</f>
        <v>10264057.503892405</v>
      </c>
      <c r="P40">
        <f>I40*'Res PW'!$B$11</f>
        <v>52600337.874791987</v>
      </c>
      <c r="Q40" s="32">
        <f t="shared" si="3"/>
        <v>34645405.457287602</v>
      </c>
      <c r="R40" s="33">
        <f t="shared" si="6"/>
        <v>-1141298.9693893194</v>
      </c>
      <c r="S40" s="54">
        <f t="shared" si="7"/>
        <v>3.189170357185913E-2</v>
      </c>
    </row>
    <row r="41" spans="1:19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Data'!F41</f>
        <v>30167442.240411032</v>
      </c>
      <c r="E41">
        <f>'Monthly Data'!BH41</f>
        <v>40</v>
      </c>
      <c r="F41">
        <f>'Monthly Data'!AJ41</f>
        <v>0</v>
      </c>
      <c r="G41">
        <f>'Monthly Data'!CA41</f>
        <v>30</v>
      </c>
      <c r="H41">
        <f>'Monthly Data'!AU41</f>
        <v>240.6</v>
      </c>
      <c r="I41">
        <f>'Monthly Data'!BA41</f>
        <v>6603.3</v>
      </c>
      <c r="K41">
        <f>'Res PW'!$B$6</f>
        <v>-58648470.173869401</v>
      </c>
      <c r="L41">
        <f>E41*'Res PW'!$B$7</f>
        <v>-3329245.5857929918</v>
      </c>
      <c r="M41">
        <f>F41*'Res PW'!$B$8</f>
        <v>0</v>
      </c>
      <c r="N41">
        <f>G41*'Res PW'!$B$9</f>
        <v>32589188.418020099</v>
      </c>
      <c r="O41">
        <f>H41*'Res PW'!$B$10</f>
        <v>7015716.5779446363</v>
      </c>
      <c r="P41">
        <f>I41*'Res PW'!$B$11</f>
        <v>52868551.719780505</v>
      </c>
      <c r="Q41" s="32">
        <f t="shared" si="3"/>
        <v>30495740.956082851</v>
      </c>
      <c r="R41" s="33">
        <f t="shared" si="6"/>
        <v>328298.7156718187</v>
      </c>
      <c r="S41" s="54">
        <f t="shared" si="7"/>
        <v>1.0882550567447299E-2</v>
      </c>
    </row>
    <row r="42" spans="1:19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Data'!F42</f>
        <v>26524654.958384875</v>
      </c>
      <c r="E42">
        <f>'Monthly Data'!BH42</f>
        <v>41</v>
      </c>
      <c r="F42">
        <f>'Monthly Data'!AJ42</f>
        <v>11.1</v>
      </c>
      <c r="G42">
        <f>'Monthly Data'!CA42</f>
        <v>31</v>
      </c>
      <c r="H42">
        <f>'Monthly Data'!AU42</f>
        <v>28.9</v>
      </c>
      <c r="I42">
        <f>'Monthly Data'!BA42</f>
        <v>6658.1</v>
      </c>
      <c r="K42">
        <f>'Res PW'!$B$6</f>
        <v>-58648470.173869401</v>
      </c>
      <c r="L42">
        <f>E42*'Res PW'!$B$7</f>
        <v>-3412476.7254378167</v>
      </c>
      <c r="M42">
        <f>F42*'Res PW'!$B$8</f>
        <v>367204.12403035501</v>
      </c>
      <c r="N42">
        <f>G42*'Res PW'!$B$9</f>
        <v>33675494.698620774</v>
      </c>
      <c r="O42">
        <f>H42*'Res PW'!$B$10</f>
        <v>842702.44847298425</v>
      </c>
      <c r="P42">
        <f>I42*'Res PW'!$B$11</f>
        <v>53307301.531881116</v>
      </c>
      <c r="Q42" s="32">
        <f t="shared" si="3"/>
        <v>26131755.903698005</v>
      </c>
      <c r="R42" s="33">
        <f t="shared" si="6"/>
        <v>-392899.05468687043</v>
      </c>
      <c r="S42" s="54">
        <f t="shared" si="7"/>
        <v>1.4812598139478102E-2</v>
      </c>
    </row>
    <row r="43" spans="1:19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Data'!F43</f>
        <v>25849968.26188796</v>
      </c>
      <c r="E43">
        <f>'Monthly Data'!BH43</f>
        <v>42</v>
      </c>
      <c r="F43">
        <f>'Monthly Data'!AJ43</f>
        <v>45.5</v>
      </c>
      <c r="G43">
        <f>'Monthly Data'!CA43</f>
        <v>30</v>
      </c>
      <c r="H43">
        <f>'Monthly Data'!AU43</f>
        <v>3</v>
      </c>
      <c r="I43">
        <f>'Monthly Data'!BA43</f>
        <v>6737.2</v>
      </c>
      <c r="K43">
        <f>'Res PW'!$B$6</f>
        <v>-58648470.173869401</v>
      </c>
      <c r="L43">
        <f>E43*'Res PW'!$B$7</f>
        <v>-3495707.8650826416</v>
      </c>
      <c r="M43">
        <f>F43*'Res PW'!$B$8</f>
        <v>1505206.093998302</v>
      </c>
      <c r="N43">
        <f>G43*'Res PW'!$B$9</f>
        <v>32589188.418020099</v>
      </c>
      <c r="O43">
        <f>H43*'Res PW'!$B$10</f>
        <v>87477.762817264796</v>
      </c>
      <c r="P43">
        <f>I43*'Res PW'!$B$11</f>
        <v>53940606.4613913</v>
      </c>
      <c r="Q43" s="32">
        <f t="shared" si="3"/>
        <v>25978300.697274923</v>
      </c>
      <c r="R43" s="33">
        <f t="shared" si="6"/>
        <v>128332.43538696319</v>
      </c>
      <c r="S43" s="54">
        <f t="shared" si="7"/>
        <v>4.9645103656150635E-3</v>
      </c>
    </row>
    <row r="44" spans="1:19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Data'!F44</f>
        <v>27576657.898237556</v>
      </c>
      <c r="E44">
        <f>'Monthly Data'!BH44</f>
        <v>43</v>
      </c>
      <c r="F44">
        <f>'Monthly Data'!AJ44</f>
        <v>94.299999999999969</v>
      </c>
      <c r="G44">
        <f>'Monthly Data'!CA44</f>
        <v>31</v>
      </c>
      <c r="H44">
        <f>'Monthly Data'!AU44</f>
        <v>0</v>
      </c>
      <c r="I44">
        <f>'Monthly Data'!BA44</f>
        <v>6778.6</v>
      </c>
      <c r="K44">
        <f>'Res PW'!$B$6</f>
        <v>-58648470.173869401</v>
      </c>
      <c r="L44">
        <f>E44*'Res PW'!$B$7</f>
        <v>-3578939.0047274665</v>
      </c>
      <c r="M44">
        <f>F44*'Res PW'!$B$8</f>
        <v>3119580.9816272492</v>
      </c>
      <c r="N44">
        <f>G44*'Res PW'!$B$9</f>
        <v>33675494.698620774</v>
      </c>
      <c r="O44">
        <f>H44*'Res PW'!$B$10</f>
        <v>0</v>
      </c>
      <c r="P44">
        <f>I44*'Res PW'!$B$11</f>
        <v>54272070.735496514</v>
      </c>
      <c r="Q44" s="32">
        <f t="shared" si="3"/>
        <v>28839737.237147667</v>
      </c>
      <c r="R44" s="33">
        <f t="shared" si="6"/>
        <v>1263079.3389101103</v>
      </c>
      <c r="S44" s="54">
        <f t="shared" si="7"/>
        <v>4.5802480618611675E-2</v>
      </c>
    </row>
    <row r="45" spans="1:19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Data'!F45</f>
        <v>26763573.194316972</v>
      </c>
      <c r="E45">
        <f>'Monthly Data'!BH45</f>
        <v>44</v>
      </c>
      <c r="F45">
        <f>'Monthly Data'!AJ45</f>
        <v>47.399999999999991</v>
      </c>
      <c r="G45">
        <f>'Monthly Data'!CA45</f>
        <v>31</v>
      </c>
      <c r="H45">
        <f>'Monthly Data'!AU45</f>
        <v>0</v>
      </c>
      <c r="I45">
        <f>'Monthly Data'!BA45</f>
        <v>6797.9</v>
      </c>
      <c r="K45">
        <f>'Res PW'!$B$6</f>
        <v>-58648470.173869401</v>
      </c>
      <c r="L45">
        <f>E45*'Res PW'!$B$7</f>
        <v>-3662170.1443722909</v>
      </c>
      <c r="M45">
        <f>F45*'Res PW'!$B$8</f>
        <v>1568060.8539674617</v>
      </c>
      <c r="N45">
        <f>G45*'Res PW'!$B$9</f>
        <v>33675494.698620774</v>
      </c>
      <c r="O45">
        <f>H45*'Res PW'!$B$10</f>
        <v>0</v>
      </c>
      <c r="P45">
        <f>I45*'Res PW'!$B$11</f>
        <v>54426593.935743622</v>
      </c>
      <c r="Q45" s="32">
        <f t="shared" si="3"/>
        <v>27359509.170090169</v>
      </c>
      <c r="R45" s="33">
        <f t="shared" si="6"/>
        <v>595935.97577319667</v>
      </c>
      <c r="S45" s="54">
        <f t="shared" si="7"/>
        <v>2.2266682084877174E-2</v>
      </c>
    </row>
    <row r="46" spans="1:19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Data'!F46</f>
        <v>25958395.023996331</v>
      </c>
      <c r="E46">
        <f>'Monthly Data'!BH46</f>
        <v>45</v>
      </c>
      <c r="F46">
        <f>'Monthly Data'!AJ46</f>
        <v>11.8</v>
      </c>
      <c r="G46">
        <f>'Monthly Data'!CA46</f>
        <v>30</v>
      </c>
      <c r="H46">
        <f>'Monthly Data'!AU46</f>
        <v>46.7</v>
      </c>
      <c r="I46">
        <f>'Monthly Data'!BA46</f>
        <v>6763.1</v>
      </c>
      <c r="K46">
        <f>'Res PW'!$B$6</f>
        <v>-58648470.173869401</v>
      </c>
      <c r="L46">
        <f>E46*'Res PW'!$B$7</f>
        <v>-3745401.2840171158</v>
      </c>
      <c r="M46">
        <f>F46*'Res PW'!$B$8</f>
        <v>390361.14086109813</v>
      </c>
      <c r="N46">
        <f>G46*'Res PW'!$B$9</f>
        <v>32589188.418020099</v>
      </c>
      <c r="O46">
        <f>H46*'Res PW'!$B$10</f>
        <v>1361737.1745220888</v>
      </c>
      <c r="P46">
        <f>I46*'Res PW'!$B$11</f>
        <v>54147971.792292871</v>
      </c>
      <c r="Q46" s="32">
        <f t="shared" si="3"/>
        <v>26095387.067809641</v>
      </c>
      <c r="R46" s="33">
        <f t="shared" si="6"/>
        <v>136992.04381331056</v>
      </c>
      <c r="S46" s="54">
        <f t="shared" si="7"/>
        <v>5.2773695633598705E-3</v>
      </c>
    </row>
    <row r="47" spans="1:19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Data'!F47</f>
        <v>30128453.119822662</v>
      </c>
      <c r="E47">
        <f>'Monthly Data'!BH47</f>
        <v>46</v>
      </c>
      <c r="F47">
        <f>'Monthly Data'!AJ47</f>
        <v>0</v>
      </c>
      <c r="G47">
        <f>'Monthly Data'!CA47</f>
        <v>31</v>
      </c>
      <c r="H47">
        <f>'Monthly Data'!AU47</f>
        <v>175.00000000000003</v>
      </c>
      <c r="I47">
        <f>'Monthly Data'!BA47</f>
        <v>6740.9</v>
      </c>
      <c r="K47">
        <f>'Res PW'!$B$6</f>
        <v>-58648470.173869401</v>
      </c>
      <c r="L47">
        <f>E47*'Res PW'!$B$7</f>
        <v>-3828632.4236619407</v>
      </c>
      <c r="M47">
        <f>F47*'Res PW'!$B$8</f>
        <v>0</v>
      </c>
      <c r="N47">
        <f>G47*'Res PW'!$B$9</f>
        <v>33675494.698620774</v>
      </c>
      <c r="O47">
        <f>H47*'Res PW'!$B$10</f>
        <v>5102869.4976737807</v>
      </c>
      <c r="P47">
        <f>I47*'Res PW'!$B$11</f>
        <v>53970230.080091521</v>
      </c>
      <c r="Q47" s="32">
        <f t="shared" si="3"/>
        <v>30271491.678854734</v>
      </c>
      <c r="R47" s="33">
        <f t="shared" si="6"/>
        <v>143038.55903207138</v>
      </c>
      <c r="S47" s="54">
        <f t="shared" si="7"/>
        <v>4.7476237317328725E-3</v>
      </c>
    </row>
    <row r="48" spans="1:19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Data'!F48</f>
        <v>35574548.076839074</v>
      </c>
      <c r="E48">
        <f>'Monthly Data'!BH48</f>
        <v>47</v>
      </c>
      <c r="F48">
        <f>'Monthly Data'!AJ48</f>
        <v>0</v>
      </c>
      <c r="G48">
        <f>'Monthly Data'!CA48</f>
        <v>30</v>
      </c>
      <c r="H48">
        <f>'Monthly Data'!AU48</f>
        <v>391.40000000000003</v>
      </c>
      <c r="I48">
        <f>'Monthly Data'!BA48</f>
        <v>6727.4</v>
      </c>
      <c r="K48">
        <f>'Res PW'!$B$6</f>
        <v>-58648470.173869401</v>
      </c>
      <c r="L48">
        <f>E48*'Res PW'!$B$7</f>
        <v>-3911863.5633067656</v>
      </c>
      <c r="M48">
        <f>F48*'Res PW'!$B$8</f>
        <v>0</v>
      </c>
      <c r="N48">
        <f>G48*'Res PW'!$B$9</f>
        <v>32589188.418020099</v>
      </c>
      <c r="O48">
        <f>H48*'Res PW'!$B$10</f>
        <v>11412932.122225815</v>
      </c>
      <c r="P48">
        <f>I48*'Res PW'!$B$11</f>
        <v>53862143.903752871</v>
      </c>
      <c r="Q48" s="32">
        <f t="shared" si="3"/>
        <v>35303930.706822619</v>
      </c>
      <c r="R48" s="33">
        <f t="shared" si="6"/>
        <v>-270617.37001645565</v>
      </c>
      <c r="S48" s="54">
        <f t="shared" si="7"/>
        <v>7.6070501143665117E-3</v>
      </c>
    </row>
    <row r="49" spans="1:19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Data'!F49</f>
        <v>42333849.624637283</v>
      </c>
      <c r="E49">
        <f>'Monthly Data'!BH49</f>
        <v>48</v>
      </c>
      <c r="F49">
        <f>'Monthly Data'!AJ49</f>
        <v>0</v>
      </c>
      <c r="G49">
        <f>'Monthly Data'!CA49</f>
        <v>31</v>
      </c>
      <c r="H49">
        <f>'Monthly Data'!AU49</f>
        <v>589.79999999999995</v>
      </c>
      <c r="I49">
        <f>'Monthly Data'!BA49</f>
        <v>6740.2</v>
      </c>
      <c r="K49">
        <f>'Res PW'!$B$6</f>
        <v>-58648470.173869401</v>
      </c>
      <c r="L49">
        <f>E49*'Res PW'!$B$7</f>
        <v>-3995094.7029515905</v>
      </c>
      <c r="M49">
        <f>F49*'Res PW'!$B$8</f>
        <v>0</v>
      </c>
      <c r="N49">
        <f>G49*'Res PW'!$B$9</f>
        <v>33675494.698620774</v>
      </c>
      <c r="O49">
        <f>H49*'Res PW'!$B$10</f>
        <v>17198128.169874258</v>
      </c>
      <c r="P49">
        <f>I49*'Res PW'!$B$11</f>
        <v>53964625.611688778</v>
      </c>
      <c r="Q49" s="32">
        <f t="shared" si="3"/>
        <v>42194683.603362821</v>
      </c>
      <c r="R49" s="33">
        <f t="shared" si="6"/>
        <v>-139166.02127446234</v>
      </c>
      <c r="S49" s="54">
        <f t="shared" si="7"/>
        <v>3.2873462373115025E-3</v>
      </c>
    </row>
    <row r="50" spans="1:19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Data'!F50</f>
        <v>46802290.743521035</v>
      </c>
      <c r="E50">
        <f>'Monthly Data'!BH50</f>
        <v>49</v>
      </c>
      <c r="F50">
        <f>'Monthly Data'!AJ50</f>
        <v>0</v>
      </c>
      <c r="G50">
        <f>'Monthly Data'!CA50</f>
        <v>31</v>
      </c>
      <c r="H50">
        <f>'Monthly Data'!AU50</f>
        <v>728.40000000000009</v>
      </c>
      <c r="I50">
        <f>'Monthly Data'!BA50</f>
        <v>6721.7</v>
      </c>
      <c r="K50">
        <f>'Res PW'!$B$6</f>
        <v>-58648470.173869401</v>
      </c>
      <c r="L50">
        <f>E50*'Res PW'!$B$7</f>
        <v>-4078325.842596415</v>
      </c>
      <c r="M50">
        <f>F50*'Res PW'!$B$8</f>
        <v>0</v>
      </c>
      <c r="N50">
        <f>G50*'Res PW'!$B$9</f>
        <v>33675494.698620774</v>
      </c>
      <c r="O50">
        <f>H50*'Res PW'!$B$10</f>
        <v>21239600.812031895</v>
      </c>
      <c r="P50">
        <f>I50*'Res PW'!$B$11</f>
        <v>53816507.518187664</v>
      </c>
      <c r="Q50" s="32">
        <f t="shared" si="3"/>
        <v>46004807.01237452</v>
      </c>
      <c r="R50" s="33">
        <f t="shared" si="6"/>
        <v>-797483.73114651442</v>
      </c>
      <c r="S50" s="54">
        <f t="shared" si="7"/>
        <v>1.7039416628488686E-2</v>
      </c>
    </row>
    <row r="51" spans="1:19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Data'!F51</f>
        <v>40863095.00859201</v>
      </c>
      <c r="E51">
        <f>'Monthly Data'!BH51</f>
        <v>50</v>
      </c>
      <c r="F51">
        <f>'Monthly Data'!AJ51</f>
        <v>0</v>
      </c>
      <c r="G51">
        <f>'Monthly Data'!CA51</f>
        <v>28</v>
      </c>
      <c r="H51">
        <f>'Monthly Data'!AU51</f>
        <v>643.19999999999993</v>
      </c>
      <c r="I51">
        <f>'Monthly Data'!BA51</f>
        <v>6702</v>
      </c>
      <c r="K51">
        <f>'Res PW'!$B$6</f>
        <v>-58648470.173869401</v>
      </c>
      <c r="L51">
        <f>E51*'Res PW'!$B$7</f>
        <v>-4161556.9822412399</v>
      </c>
      <c r="M51">
        <f>F51*'Res PW'!$B$8</f>
        <v>0</v>
      </c>
      <c r="N51">
        <f>G51*'Res PW'!$B$9</f>
        <v>30416575.856818762</v>
      </c>
      <c r="O51">
        <f>H51*'Res PW'!$B$10</f>
        <v>18755232.348021571</v>
      </c>
      <c r="P51">
        <f>I51*'Res PW'!$B$11</f>
        <v>53658781.764567554</v>
      </c>
      <c r="Q51" s="32">
        <f t="shared" si="3"/>
        <v>40020562.813297242</v>
      </c>
      <c r="R51" s="33">
        <f t="shared" si="6"/>
        <v>-842532.19529476762</v>
      </c>
      <c r="S51" s="54">
        <f t="shared" si="7"/>
        <v>2.0618413635032147E-2</v>
      </c>
    </row>
    <row r="52" spans="1:19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Data'!F52</f>
        <v>39346730.338868059</v>
      </c>
      <c r="E52">
        <f>'Monthly Data'!BH52</f>
        <v>51</v>
      </c>
      <c r="F52">
        <f>'Monthly Data'!AJ52</f>
        <v>0</v>
      </c>
      <c r="G52">
        <f>'Monthly Data'!CA52</f>
        <v>31</v>
      </c>
      <c r="H52">
        <f>'Monthly Data'!AU52</f>
        <v>501.59999999999991</v>
      </c>
      <c r="I52">
        <f>'Monthly Data'!BA52</f>
        <v>6675.8</v>
      </c>
      <c r="K52">
        <f>'Res PW'!$B$6</f>
        <v>-58648470.173869401</v>
      </c>
      <c r="L52">
        <f>E52*'Res PW'!$B$7</f>
        <v>-4244788.1218860643</v>
      </c>
      <c r="M52">
        <f>F52*'Res PW'!$B$8</f>
        <v>0</v>
      </c>
      <c r="N52">
        <f>G52*'Res PW'!$B$9</f>
        <v>33675494.698620774</v>
      </c>
      <c r="O52">
        <f>H52*'Res PW'!$B$10</f>
        <v>14626281.943046672</v>
      </c>
      <c r="P52">
        <f>I52*'Res PW'!$B$11</f>
        <v>53449014.518636242</v>
      </c>
      <c r="Q52" s="32">
        <f t="shared" si="3"/>
        <v>38857532.864548221</v>
      </c>
      <c r="R52" s="33">
        <f t="shared" si="6"/>
        <v>-489197.47431983799</v>
      </c>
      <c r="S52" s="54">
        <f t="shared" si="7"/>
        <v>1.2432989224433519E-2</v>
      </c>
    </row>
    <row r="53" spans="1:19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Data'!F53</f>
        <v>32944162.958687931</v>
      </c>
      <c r="E53">
        <f>'Monthly Data'!BH53</f>
        <v>52</v>
      </c>
      <c r="F53">
        <f>'Monthly Data'!AJ53</f>
        <v>0</v>
      </c>
      <c r="G53">
        <f>'Monthly Data'!CA53</f>
        <v>30</v>
      </c>
      <c r="H53">
        <f>'Monthly Data'!AU53</f>
        <v>326.10000000000002</v>
      </c>
      <c r="I53">
        <f>'Monthly Data'!BA53</f>
        <v>6703.7</v>
      </c>
      <c r="K53">
        <f>'Res PW'!$B$6</f>
        <v>-58648470.173869401</v>
      </c>
      <c r="L53">
        <f>E53*'Res PW'!$B$7</f>
        <v>-4328019.2615308892</v>
      </c>
      <c r="M53">
        <f>F53*'Res PW'!$B$8</f>
        <v>0</v>
      </c>
      <c r="N53">
        <f>G53*'Res PW'!$B$9</f>
        <v>32589188.418020099</v>
      </c>
      <c r="O53">
        <f>H53*'Res PW'!$B$10</f>
        <v>9508832.8182366844</v>
      </c>
      <c r="P53">
        <f>I53*'Res PW'!$B$11</f>
        <v>53672392.61640279</v>
      </c>
      <c r="Q53" s="32">
        <f t="shared" si="3"/>
        <v>32793924.417259283</v>
      </c>
      <c r="R53" s="33">
        <f t="shared" si="6"/>
        <v>-150238.54142864794</v>
      </c>
      <c r="S53" s="54">
        <f t="shared" si="7"/>
        <v>4.5603994133057036E-3</v>
      </c>
    </row>
    <row r="54" spans="1:19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Data'!F54</f>
        <v>27766964.447268263</v>
      </c>
      <c r="E54">
        <f>'Monthly Data'!BH54</f>
        <v>53</v>
      </c>
      <c r="F54">
        <f>'Monthly Data'!AJ54</f>
        <v>3.8000000000000003</v>
      </c>
      <c r="G54">
        <f>'Monthly Data'!CA54</f>
        <v>31</v>
      </c>
      <c r="H54">
        <f>'Monthly Data'!AU54</f>
        <v>73.500000000000014</v>
      </c>
      <c r="I54">
        <f>'Monthly Data'!BA54</f>
        <v>6770.3</v>
      </c>
      <c r="K54">
        <f>'Res PW'!$B$6</f>
        <v>-58648470.173869401</v>
      </c>
      <c r="L54">
        <f>E54*'Res PW'!$B$7</f>
        <v>-4411250.4011757141</v>
      </c>
      <c r="M54">
        <f>F54*'Res PW'!$B$8</f>
        <v>125709.51993831975</v>
      </c>
      <c r="N54">
        <f>G54*'Res PW'!$B$9</f>
        <v>33675494.698620774</v>
      </c>
      <c r="O54">
        <f>H54*'Res PW'!$B$10</f>
        <v>2143205.1890229881</v>
      </c>
      <c r="P54">
        <f>I54*'Res PW'!$B$11</f>
        <v>54205617.753006823</v>
      </c>
      <c r="Q54" s="32">
        <f t="shared" si="3"/>
        <v>27090306.585543789</v>
      </c>
      <c r="R54" s="33">
        <f t="shared" si="6"/>
        <v>-676657.86172447354</v>
      </c>
      <c r="S54" s="54">
        <f t="shared" si="7"/>
        <v>2.4369169449887193E-2</v>
      </c>
    </row>
    <row r="55" spans="1:19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Data'!F55</f>
        <v>25840244.568076152</v>
      </c>
      <c r="E55">
        <f>'Monthly Data'!BH55</f>
        <v>54</v>
      </c>
      <c r="F55">
        <f>'Monthly Data'!AJ55</f>
        <v>16.8</v>
      </c>
      <c r="G55">
        <f>'Monthly Data'!CA55</f>
        <v>30</v>
      </c>
      <c r="H55">
        <f>'Monthly Data'!AU55</f>
        <v>7.3999999999999986</v>
      </c>
      <c r="I55">
        <f>'Monthly Data'!BA55</f>
        <v>6861.8</v>
      </c>
      <c r="K55">
        <f>'Res PW'!$B$6</f>
        <v>-58648470.173869401</v>
      </c>
      <c r="L55">
        <f>E55*'Res PW'!$B$7</f>
        <v>-4494481.540820539</v>
      </c>
      <c r="M55">
        <f>F55*'Res PW'!$B$8</f>
        <v>555768.40393783466</v>
      </c>
      <c r="N55">
        <f>G55*'Res PW'!$B$9</f>
        <v>32589188.418020099</v>
      </c>
      <c r="O55">
        <f>H55*'Res PW'!$B$10</f>
        <v>215778.48161591979</v>
      </c>
      <c r="P55">
        <f>I55*'Res PW'!$B$11</f>
        <v>54938201.83707992</v>
      </c>
      <c r="Q55" s="32">
        <f t="shared" si="3"/>
        <v>25155985.42596383</v>
      </c>
      <c r="R55" s="33">
        <f t="shared" si="6"/>
        <v>-684259.14211232215</v>
      </c>
      <c r="S55" s="54">
        <f t="shared" si="7"/>
        <v>2.6480366325854258E-2</v>
      </c>
    </row>
    <row r="56" spans="1:19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Data'!F56</f>
        <v>26930561.022201441</v>
      </c>
      <c r="E56">
        <f>'Monthly Data'!BH56</f>
        <v>55</v>
      </c>
      <c r="F56">
        <f>'Monthly Data'!AJ56</f>
        <v>59.20000000000001</v>
      </c>
      <c r="G56">
        <f>'Monthly Data'!CA56</f>
        <v>31</v>
      </c>
      <c r="H56">
        <f>'Monthly Data'!AU56</f>
        <v>0</v>
      </c>
      <c r="I56">
        <f>'Monthly Data'!BA56</f>
        <v>6917.1</v>
      </c>
      <c r="K56">
        <f>'Res PW'!$B$6</f>
        <v>-58648470.173869401</v>
      </c>
      <c r="L56">
        <f>E56*'Res PW'!$B$7</f>
        <v>-4577712.6804653639</v>
      </c>
      <c r="M56">
        <f>F56*'Res PW'!$B$8</f>
        <v>1958421.9948285604</v>
      </c>
      <c r="N56">
        <f>G56*'Res PW'!$B$9</f>
        <v>33675494.698620774</v>
      </c>
      <c r="O56">
        <f>H56*'Res PW'!$B$10</f>
        <v>0</v>
      </c>
      <c r="P56">
        <f>I56*'Res PW'!$B$11</f>
        <v>55380954.840896785</v>
      </c>
      <c r="Q56" s="32">
        <f t="shared" si="3"/>
        <v>27788688.680011354</v>
      </c>
      <c r="R56" s="33">
        <f t="shared" si="6"/>
        <v>858127.65780991316</v>
      </c>
      <c r="S56" s="54">
        <f t="shared" si="7"/>
        <v>3.1864455296808571E-2</v>
      </c>
    </row>
    <row r="57" spans="1:19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Data'!F57</f>
        <v>26324433.400251023</v>
      </c>
      <c r="E57">
        <f>'Monthly Data'!BH57</f>
        <v>56</v>
      </c>
      <c r="F57">
        <f>'Monthly Data'!AJ57</f>
        <v>30.8</v>
      </c>
      <c r="G57">
        <f>'Monthly Data'!CA57</f>
        <v>31</v>
      </c>
      <c r="H57">
        <f>'Monthly Data'!AU57</f>
        <v>1.6999999999999993</v>
      </c>
      <c r="I57">
        <f>'Monthly Data'!BA57</f>
        <v>6934.7</v>
      </c>
      <c r="K57">
        <f>'Res PW'!$B$6</f>
        <v>-58648470.173869401</v>
      </c>
      <c r="L57">
        <f>E57*'Res PW'!$B$7</f>
        <v>-4660943.8201101888</v>
      </c>
      <c r="M57">
        <f>F57*'Res PW'!$B$8</f>
        <v>1018908.7405526967</v>
      </c>
      <c r="N57">
        <f>G57*'Res PW'!$B$9</f>
        <v>33675494.698620774</v>
      </c>
      <c r="O57">
        <f>H57*'Res PW'!$B$10</f>
        <v>49570.732263116697</v>
      </c>
      <c r="P57">
        <f>I57*'Res PW'!$B$11</f>
        <v>55521867.189308651</v>
      </c>
      <c r="Q57" s="32">
        <f t="shared" si="3"/>
        <v>26956427.366765648</v>
      </c>
      <c r="R57" s="33">
        <f t="shared" si="6"/>
        <v>631993.96651462466</v>
      </c>
      <c r="S57" s="54">
        <f t="shared" si="7"/>
        <v>2.4007884876587622E-2</v>
      </c>
    </row>
    <row r="58" spans="1:19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Data'!F58</f>
        <v>25462329.007481307</v>
      </c>
      <c r="E58">
        <f>'Monthly Data'!BH58</f>
        <v>57</v>
      </c>
      <c r="F58">
        <f>'Monthly Data'!AJ58</f>
        <v>1.3</v>
      </c>
      <c r="G58">
        <f>'Monthly Data'!CA58</f>
        <v>30</v>
      </c>
      <c r="H58">
        <f>'Monthly Data'!AU58</f>
        <v>38.199999999999996</v>
      </c>
      <c r="I58">
        <f>'Monthly Data'!BA58</f>
        <v>6906.9</v>
      </c>
      <c r="K58">
        <f>'Res PW'!$B$6</f>
        <v>-58648470.173869401</v>
      </c>
      <c r="L58">
        <f>E58*'Res PW'!$B$7</f>
        <v>-4744174.9597550137</v>
      </c>
      <c r="M58">
        <f>F58*'Res PW'!$B$8</f>
        <v>43005.888399951487</v>
      </c>
      <c r="N58">
        <f>G58*'Res PW'!$B$9</f>
        <v>32589188.418020099</v>
      </c>
      <c r="O58">
        <f>H58*'Res PW'!$B$10</f>
        <v>1113883.513206505</v>
      </c>
      <c r="P58">
        <f>I58*'Res PW'!$B$11</f>
        <v>55299289.729885347</v>
      </c>
      <c r="Q58" s="32">
        <f t="shared" si="3"/>
        <v>25652722.41588749</v>
      </c>
      <c r="R58" s="33">
        <f t="shared" si="6"/>
        <v>190393.40840618312</v>
      </c>
      <c r="S58" s="54">
        <f t="shared" si="7"/>
        <v>7.4774545702493275E-3</v>
      </c>
    </row>
    <row r="59" spans="1:19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Data'!F59</f>
        <v>30160943.961061317</v>
      </c>
      <c r="E59">
        <f>'Monthly Data'!BH59</f>
        <v>58</v>
      </c>
      <c r="F59">
        <f>'Monthly Data'!AJ59</f>
        <v>0</v>
      </c>
      <c r="G59">
        <f>'Monthly Data'!CA59</f>
        <v>31</v>
      </c>
      <c r="H59">
        <f>'Monthly Data'!AU59</f>
        <v>154.1</v>
      </c>
      <c r="I59">
        <f>'Monthly Data'!BA59</f>
        <v>6889</v>
      </c>
      <c r="K59">
        <f>'Res PW'!$B$6</f>
        <v>-58648470.173869401</v>
      </c>
      <c r="L59">
        <f>E59*'Res PW'!$B$7</f>
        <v>-4827406.0993998386</v>
      </c>
      <c r="M59">
        <f>F59*'Res PW'!$B$8</f>
        <v>0</v>
      </c>
      <c r="N59">
        <f>G59*'Res PW'!$B$9</f>
        <v>33675494.698620774</v>
      </c>
      <c r="O59">
        <f>H59*'Res PW'!$B$10</f>
        <v>4493441.0833801683</v>
      </c>
      <c r="P59">
        <f>I59*'Res PW'!$B$11</f>
        <v>55155975.466443725</v>
      </c>
      <c r="Q59" s="32">
        <f t="shared" si="3"/>
        <v>29849034.975175433</v>
      </c>
      <c r="R59" s="33">
        <f t="shared" si="6"/>
        <v>-311908.98588588461</v>
      </c>
      <c r="S59" s="54">
        <f t="shared" si="7"/>
        <v>1.0341486204429425E-2</v>
      </c>
    </row>
    <row r="60" spans="1:19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Data'!F60</f>
        <v>37916958.553996116</v>
      </c>
      <c r="E60">
        <f>'Monthly Data'!BH60</f>
        <v>59</v>
      </c>
      <c r="F60">
        <f>'Monthly Data'!AJ60</f>
        <v>0</v>
      </c>
      <c r="G60">
        <f>'Monthly Data'!CA60</f>
        <v>30</v>
      </c>
      <c r="H60">
        <f>'Monthly Data'!AU60</f>
        <v>443.79999999999995</v>
      </c>
      <c r="I60">
        <f>'Monthly Data'!BA60</f>
        <v>6863.8</v>
      </c>
      <c r="K60">
        <f>'Res PW'!$B$6</f>
        <v>-58648470.173869401</v>
      </c>
      <c r="L60">
        <f>E60*'Res PW'!$B$7</f>
        <v>-4910637.2390446635</v>
      </c>
      <c r="M60">
        <f>F60*'Res PW'!$B$8</f>
        <v>0</v>
      </c>
      <c r="N60">
        <f>G60*'Res PW'!$B$9</f>
        <v>32589188.418020099</v>
      </c>
      <c r="O60">
        <f>H60*'Res PW'!$B$10</f>
        <v>12940877.046100704</v>
      </c>
      <c r="P60">
        <f>I60*'Res PW'!$B$11</f>
        <v>54954214.603944905</v>
      </c>
      <c r="Q60" s="32">
        <f t="shared" si="3"/>
        <v>36925172.655151643</v>
      </c>
      <c r="R60" s="33">
        <f t="shared" si="6"/>
        <v>-991785.89884447306</v>
      </c>
      <c r="S60" s="54">
        <f t="shared" si="7"/>
        <v>2.6156789380459091E-2</v>
      </c>
    </row>
    <row r="61" spans="1:19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Data'!F61</f>
        <v>46187740.273185141</v>
      </c>
      <c r="E61">
        <f>'Monthly Data'!BH61</f>
        <v>60</v>
      </c>
      <c r="F61">
        <f>'Monthly Data'!AJ61</f>
        <v>0</v>
      </c>
      <c r="G61">
        <f>'Monthly Data'!CA61</f>
        <v>31</v>
      </c>
      <c r="H61">
        <f>'Monthly Data'!AU61</f>
        <v>799</v>
      </c>
      <c r="I61">
        <f>'Monthly Data'!BA61</f>
        <v>6849.3</v>
      </c>
      <c r="K61">
        <f>'Res PW'!$B$6</f>
        <v>-58648470.173869401</v>
      </c>
      <c r="L61">
        <f>E61*'Res PW'!$B$7</f>
        <v>-4993868.3786894875</v>
      </c>
      <c r="M61">
        <f>F61*'Res PW'!$B$8</f>
        <v>0</v>
      </c>
      <c r="N61">
        <f>G61*'Res PW'!$B$9</f>
        <v>33675494.698620774</v>
      </c>
      <c r="O61">
        <f>H61*'Res PW'!$B$10</f>
        <v>23298244.163664859</v>
      </c>
      <c r="P61">
        <f>I61*'Res PW'!$B$11</f>
        <v>54838122.044173762</v>
      </c>
      <c r="Q61" s="32">
        <f t="shared" si="3"/>
        <v>48169522.353900507</v>
      </c>
      <c r="R61" s="33">
        <f t="shared" si="6"/>
        <v>1981782.0807153657</v>
      </c>
      <c r="S61" s="54">
        <f t="shared" si="7"/>
        <v>4.2907101949430371E-2</v>
      </c>
    </row>
    <row r="62" spans="1:19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Data'!F62</f>
        <v>50249465.102442041</v>
      </c>
      <c r="E62">
        <f>'Monthly Data'!BH62</f>
        <v>61</v>
      </c>
      <c r="F62">
        <f>'Monthly Data'!AJ62</f>
        <v>0</v>
      </c>
      <c r="G62">
        <f>'Monthly Data'!CA62</f>
        <v>31</v>
      </c>
      <c r="H62">
        <f>'Monthly Data'!AU62</f>
        <v>851.5</v>
      </c>
      <c r="I62">
        <f>'Monthly Data'!BA62</f>
        <v>6806.1</v>
      </c>
      <c r="K62">
        <f>'Res PW'!$B$6</f>
        <v>-58648470.173869401</v>
      </c>
      <c r="L62">
        <f>E62*'Res PW'!$B$7</f>
        <v>-5077099.5183343124</v>
      </c>
      <c r="M62">
        <f>F62*'Res PW'!$B$8</f>
        <v>0</v>
      </c>
      <c r="N62">
        <f>G62*'Res PW'!$B$9</f>
        <v>33675494.698620774</v>
      </c>
      <c r="O62">
        <f>H62*'Res PW'!$B$10</f>
        <v>24829105.012966994</v>
      </c>
      <c r="P62">
        <f>I62*'Res PW'!$B$11</f>
        <v>54492246.279890068</v>
      </c>
      <c r="Q62" s="32">
        <f t="shared" si="3"/>
        <v>49271276.299274117</v>
      </c>
      <c r="R62" s="33">
        <f t="shared" si="6"/>
        <v>-978188.80316792428</v>
      </c>
      <c r="S62" s="54">
        <f t="shared" si="7"/>
        <v>1.9466651061334102E-2</v>
      </c>
    </row>
    <row r="63" spans="1:19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Data'!F63</f>
        <v>43359119.772431113</v>
      </c>
      <c r="E63">
        <f>'Monthly Data'!BH63</f>
        <v>62</v>
      </c>
      <c r="F63">
        <f>'Monthly Data'!AJ63</f>
        <v>0</v>
      </c>
      <c r="G63">
        <f>'Monthly Data'!CA63</f>
        <v>28</v>
      </c>
      <c r="H63">
        <f>'Monthly Data'!AU63</f>
        <v>718.50000000000011</v>
      </c>
      <c r="I63">
        <f>'Monthly Data'!BA63</f>
        <v>6772.3</v>
      </c>
      <c r="K63">
        <f>'Res PW'!$B$6</f>
        <v>-58648470.173869401</v>
      </c>
      <c r="L63">
        <f>E63*'Res PW'!$B$7</f>
        <v>-5160330.6579791373</v>
      </c>
      <c r="M63">
        <f>F63*'Res PW'!$B$8</f>
        <v>0</v>
      </c>
      <c r="N63">
        <f>G63*'Res PW'!$B$9</f>
        <v>30416575.856818762</v>
      </c>
      <c r="O63">
        <f>H63*'Res PW'!$B$10</f>
        <v>20950924.194734924</v>
      </c>
      <c r="P63">
        <f>I63*'Res PW'!$B$11</f>
        <v>54221630.519871809</v>
      </c>
      <c r="Q63" s="32">
        <f t="shared" si="3"/>
        <v>41780329.739576951</v>
      </c>
      <c r="R63" s="33">
        <f t="shared" si="6"/>
        <v>-1578790.0328541622</v>
      </c>
      <c r="S63" s="54">
        <f t="shared" si="7"/>
        <v>3.6411948423777714E-2</v>
      </c>
    </row>
    <row r="64" spans="1:19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Data'!F64</f>
        <v>41634203.494509347</v>
      </c>
      <c r="E64">
        <f>'Monthly Data'!BH64</f>
        <v>63</v>
      </c>
      <c r="F64">
        <f>'Monthly Data'!AJ64</f>
        <v>0</v>
      </c>
      <c r="G64">
        <f>'Monthly Data'!CA64</f>
        <v>31</v>
      </c>
      <c r="H64">
        <f>'Monthly Data'!AU64</f>
        <v>698.6999999999997</v>
      </c>
      <c r="I64">
        <f>'Monthly Data'!BA64</f>
        <v>6751.3</v>
      </c>
      <c r="K64">
        <f>'Res PW'!$B$6</f>
        <v>-58648470.173869401</v>
      </c>
      <c r="L64">
        <f>E64*'Res PW'!$B$7</f>
        <v>-5243561.7976239622</v>
      </c>
      <c r="M64">
        <f>F64*'Res PW'!$B$8</f>
        <v>0</v>
      </c>
      <c r="N64">
        <f>G64*'Res PW'!$B$9</f>
        <v>33675494.698620774</v>
      </c>
      <c r="O64">
        <f>H64*'Res PW'!$B$10</f>
        <v>20373570.960140962</v>
      </c>
      <c r="P64">
        <f>I64*'Res PW'!$B$11</f>
        <v>54053496.467789456</v>
      </c>
      <c r="Q64" s="32">
        <f t="shared" si="3"/>
        <v>44210530.155057833</v>
      </c>
      <c r="R64" s="33">
        <f t="shared" si="6"/>
        <v>2576326.6605484858</v>
      </c>
      <c r="S64" s="54">
        <f t="shared" si="7"/>
        <v>6.1880051599600021E-2</v>
      </c>
    </row>
    <row r="65" spans="1:19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Data'!F65</f>
        <v>34196127.793878622</v>
      </c>
      <c r="E65">
        <f>'Monthly Data'!BH65</f>
        <v>64</v>
      </c>
      <c r="F65">
        <f>'Monthly Data'!AJ65</f>
        <v>0</v>
      </c>
      <c r="G65">
        <f>'Monthly Data'!CA65</f>
        <v>30</v>
      </c>
      <c r="H65">
        <f>'Monthly Data'!AU65</f>
        <v>318.89999999999992</v>
      </c>
      <c r="I65">
        <f>'Monthly Data'!BA65</f>
        <v>6785</v>
      </c>
      <c r="K65">
        <f>'Res PW'!$B$6</f>
        <v>-58648470.173869401</v>
      </c>
      <c r="L65">
        <f>E65*'Res PW'!$B$7</f>
        <v>-5326792.9372687871</v>
      </c>
      <c r="M65">
        <f>F65*'Res PW'!$B$8</f>
        <v>0</v>
      </c>
      <c r="N65">
        <f>G65*'Res PW'!$B$9</f>
        <v>32589188.418020099</v>
      </c>
      <c r="O65">
        <f>H65*'Res PW'!$B$10</f>
        <v>9298886.1874752454</v>
      </c>
      <c r="P65">
        <f>I65*'Res PW'!$B$11</f>
        <v>54323311.589464463</v>
      </c>
      <c r="Q65" s="32">
        <f t="shared" si="3"/>
        <v>32236123.083821621</v>
      </c>
      <c r="R65" s="33">
        <f t="shared" si="6"/>
        <v>-1960004.7100570016</v>
      </c>
      <c r="S65" s="54">
        <f t="shared" si="7"/>
        <v>5.7316568760977023E-2</v>
      </c>
    </row>
    <row r="66" spans="1:19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Data'!F66</f>
        <v>27841028.671373781</v>
      </c>
      <c r="E66">
        <f>'Monthly Data'!BH66</f>
        <v>65</v>
      </c>
      <c r="F66">
        <f>'Monthly Data'!AJ66</f>
        <v>2.7</v>
      </c>
      <c r="G66">
        <f>'Monthly Data'!CA66</f>
        <v>31</v>
      </c>
      <c r="H66">
        <f>'Monthly Data'!AU66</f>
        <v>73.600000000000009</v>
      </c>
      <c r="I66">
        <f>'Monthly Data'!BA66</f>
        <v>6842.6</v>
      </c>
      <c r="K66">
        <f>'Res PW'!$B$6</f>
        <v>-58648470.173869401</v>
      </c>
      <c r="L66">
        <f>E66*'Res PW'!$B$7</f>
        <v>-5410024.076913612</v>
      </c>
      <c r="M66">
        <f>F66*'Res PW'!$B$8</f>
        <v>89319.922061437712</v>
      </c>
      <c r="N66">
        <f>G66*'Res PW'!$B$9</f>
        <v>33675494.698620774</v>
      </c>
      <c r="O66">
        <f>H66*'Res PW'!$B$10</f>
        <v>2146121.1144502298</v>
      </c>
      <c r="P66">
        <f>I66*'Res PW'!$B$11</f>
        <v>54784479.275176056</v>
      </c>
      <c r="Q66" s="32">
        <f t="shared" si="3"/>
        <v>26636920.759525485</v>
      </c>
      <c r="R66" s="33">
        <f t="shared" ref="R66:R97" si="8">Q66-D66</f>
        <v>-1204107.9118482955</v>
      </c>
      <c r="S66" s="54">
        <f t="shared" ref="S66:S97" si="9">ABS(R66/D66)</f>
        <v>4.3249404541088755E-2</v>
      </c>
    </row>
    <row r="67" spans="1:19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Data'!F67</f>
        <v>25083997.255859602</v>
      </c>
      <c r="E67">
        <f>'Monthly Data'!BH67</f>
        <v>66</v>
      </c>
      <c r="F67">
        <f>'Monthly Data'!AJ67</f>
        <v>20.8</v>
      </c>
      <c r="G67">
        <f>'Monthly Data'!CA67</f>
        <v>30</v>
      </c>
      <c r="H67">
        <f>'Monthly Data'!AU67</f>
        <v>0.90000000000000036</v>
      </c>
      <c r="I67">
        <f>'Monthly Data'!BA67</f>
        <v>6912.9</v>
      </c>
      <c r="K67">
        <f>'Res PW'!$B$6</f>
        <v>-58648470.173869401</v>
      </c>
      <c r="L67">
        <f>E67*'Res PW'!$B$7</f>
        <v>-5493255.2165584369</v>
      </c>
      <c r="M67">
        <f>F67*'Res PW'!$B$8</f>
        <v>688094.2143992238</v>
      </c>
      <c r="N67">
        <f>G67*'Res PW'!$B$9</f>
        <v>32589188.418020099</v>
      </c>
      <c r="O67">
        <f>H67*'Res PW'!$B$10</f>
        <v>26243.328845179451</v>
      </c>
      <c r="P67">
        <f>I67*'Res PW'!$B$11</f>
        <v>55347328.030480303</v>
      </c>
      <c r="Q67" s="32">
        <f t="shared" ref="Q67:Q121" si="10">SUM(K67:P67)</f>
        <v>24509128.601316974</v>
      </c>
      <c r="R67" s="33">
        <f t="shared" si="8"/>
        <v>-574868.65454262868</v>
      </c>
      <c r="S67" s="54">
        <f t="shared" si="9"/>
        <v>2.2917745073837457E-2</v>
      </c>
    </row>
    <row r="68" spans="1:19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Data'!F68</f>
        <v>25424527.828515373</v>
      </c>
      <c r="E68">
        <f>'Monthly Data'!BH68</f>
        <v>67</v>
      </c>
      <c r="F68">
        <f>'Monthly Data'!AJ68</f>
        <v>18.3</v>
      </c>
      <c r="G68">
        <f>'Monthly Data'!CA68</f>
        <v>31</v>
      </c>
      <c r="H68">
        <f>'Monthly Data'!AU68</f>
        <v>0</v>
      </c>
      <c r="I68">
        <f>'Monthly Data'!BA68</f>
        <v>6957.8</v>
      </c>
      <c r="K68">
        <f>'Res PW'!$B$6</f>
        <v>-58648470.173869401</v>
      </c>
      <c r="L68">
        <f>E68*'Res PW'!$B$7</f>
        <v>-5576486.3562032618</v>
      </c>
      <c r="M68">
        <f>F68*'Res PW'!$B$8</f>
        <v>605390.58286085562</v>
      </c>
      <c r="N68">
        <f>G68*'Res PW'!$B$9</f>
        <v>33675494.698620774</v>
      </c>
      <c r="O68">
        <f>H68*'Res PW'!$B$10</f>
        <v>0</v>
      </c>
      <c r="P68">
        <f>I68*'Res PW'!$B$11</f>
        <v>55706814.646599241</v>
      </c>
      <c r="Q68" s="32">
        <f t="shared" si="10"/>
        <v>25762743.398008212</v>
      </c>
      <c r="R68" s="33">
        <f t="shared" si="8"/>
        <v>338215.56949283928</v>
      </c>
      <c r="S68" s="54">
        <f t="shared" si="9"/>
        <v>1.3302727656303101E-2</v>
      </c>
    </row>
    <row r="69" spans="1:19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Data'!F69</f>
        <v>25516070.904535916</v>
      </c>
      <c r="E69">
        <f>'Monthly Data'!BH69</f>
        <v>68</v>
      </c>
      <c r="F69">
        <f>'Monthly Data'!AJ69</f>
        <v>21.400000000000002</v>
      </c>
      <c r="G69">
        <f>'Monthly Data'!CA69</f>
        <v>31</v>
      </c>
      <c r="H69">
        <f>'Monthly Data'!AU69</f>
        <v>4.0999999999999996</v>
      </c>
      <c r="I69">
        <f>'Monthly Data'!BA69</f>
        <v>6969.7</v>
      </c>
      <c r="K69">
        <f>'Res PW'!$B$6</f>
        <v>-58648470.173869401</v>
      </c>
      <c r="L69">
        <f>E69*'Res PW'!$B$7</f>
        <v>-5659717.4958480867</v>
      </c>
      <c r="M69">
        <f>F69*'Res PW'!$B$8</f>
        <v>707943.08596843225</v>
      </c>
      <c r="N69">
        <f>G69*'Res PW'!$B$9</f>
        <v>33675494.698620774</v>
      </c>
      <c r="O69">
        <f>H69*'Res PW'!$B$10</f>
        <v>119552.94251692855</v>
      </c>
      <c r="P69">
        <f>I69*'Res PW'!$B$11</f>
        <v>55802090.609445907</v>
      </c>
      <c r="Q69" s="32">
        <f t="shared" si="10"/>
        <v>25996893.666834556</v>
      </c>
      <c r="R69" s="33">
        <f t="shared" si="8"/>
        <v>480822.76229863986</v>
      </c>
      <c r="S69" s="54">
        <f t="shared" si="9"/>
        <v>1.8843918567931453E-2</v>
      </c>
    </row>
    <row r="70" spans="1:19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Data'!F70</f>
        <v>25813106.5302893</v>
      </c>
      <c r="E70">
        <f>'Monthly Data'!BH70</f>
        <v>69</v>
      </c>
      <c r="F70">
        <f>'Monthly Data'!AJ70</f>
        <v>4.6999999999999993</v>
      </c>
      <c r="G70">
        <f>'Monthly Data'!CA70</f>
        <v>30</v>
      </c>
      <c r="H70">
        <f>'Monthly Data'!AU70</f>
        <v>58.300000000000004</v>
      </c>
      <c r="I70">
        <f>'Monthly Data'!BA70</f>
        <v>6944.1</v>
      </c>
      <c r="K70">
        <f>'Res PW'!$B$6</f>
        <v>-58648470.173869401</v>
      </c>
      <c r="L70">
        <f>E70*'Res PW'!$B$7</f>
        <v>-5742948.6354929106</v>
      </c>
      <c r="M70">
        <f>F70*'Res PW'!$B$8</f>
        <v>155482.82729213228</v>
      </c>
      <c r="N70">
        <f>G70*'Res PW'!$B$9</f>
        <v>32589188.418020099</v>
      </c>
      <c r="O70">
        <f>H70*'Res PW'!$B$10</f>
        <v>1699984.5240821794</v>
      </c>
      <c r="P70">
        <f>I70*'Res PW'!$B$11</f>
        <v>55597127.193574093</v>
      </c>
      <c r="Q70" s="32">
        <f t="shared" si="10"/>
        <v>25650364.153606188</v>
      </c>
      <c r="R70" s="33">
        <f t="shared" si="8"/>
        <v>-162742.37668311223</v>
      </c>
      <c r="S70" s="54">
        <f t="shared" si="9"/>
        <v>6.3046412678826186E-3</v>
      </c>
    </row>
    <row r="71" spans="1:19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Data'!F71</f>
        <v>30474157.650885023</v>
      </c>
      <c r="E71">
        <f>'Monthly Data'!BH71</f>
        <v>70</v>
      </c>
      <c r="F71">
        <f>'Monthly Data'!AJ71</f>
        <v>0</v>
      </c>
      <c r="G71">
        <f>'Monthly Data'!CA71</f>
        <v>31</v>
      </c>
      <c r="H71">
        <f>'Monthly Data'!AU71</f>
        <v>187.69999999999996</v>
      </c>
      <c r="I71">
        <f>'Monthly Data'!BA71</f>
        <v>6936.6</v>
      </c>
      <c r="K71">
        <f>'Res PW'!$B$6</f>
        <v>-58648470.173869401</v>
      </c>
      <c r="L71">
        <f>E71*'Res PW'!$B$7</f>
        <v>-5826179.7751377355</v>
      </c>
      <c r="M71">
        <f>F71*'Res PW'!$B$8</f>
        <v>0</v>
      </c>
      <c r="N71">
        <f>G71*'Res PW'!$B$9</f>
        <v>33675494.698620774</v>
      </c>
      <c r="O71">
        <f>H71*'Res PW'!$B$10</f>
        <v>5473192.0269335331</v>
      </c>
      <c r="P71">
        <f>I71*'Res PW'!$B$11</f>
        <v>55537079.317830391</v>
      </c>
      <c r="Q71" s="32">
        <f t="shared" si="10"/>
        <v>30211116.094377559</v>
      </c>
      <c r="R71" s="33">
        <f t="shared" si="8"/>
        <v>-263041.5565074645</v>
      </c>
      <c r="S71" s="54">
        <f t="shared" si="9"/>
        <v>8.6316268203667744E-3</v>
      </c>
    </row>
    <row r="72" spans="1:19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Data'!F72</f>
        <v>36154880.29944291</v>
      </c>
      <c r="E72">
        <f>'Monthly Data'!BH72</f>
        <v>71</v>
      </c>
      <c r="F72">
        <f>'Monthly Data'!AJ72</f>
        <v>0</v>
      </c>
      <c r="G72">
        <f>'Monthly Data'!CA72</f>
        <v>30</v>
      </c>
      <c r="H72">
        <f>'Monthly Data'!AU72</f>
        <v>495.80000000000007</v>
      </c>
      <c r="I72">
        <f>'Monthly Data'!BA72</f>
        <v>6914.3</v>
      </c>
      <c r="K72">
        <f>'Res PW'!$B$6</f>
        <v>-58648470.173869401</v>
      </c>
      <c r="L72">
        <f>E72*'Res PW'!$B$7</f>
        <v>-5909410.9147825604</v>
      </c>
      <c r="M72">
        <f>F72*'Res PW'!$B$8</f>
        <v>0</v>
      </c>
      <c r="N72">
        <f>G72*'Res PW'!$B$9</f>
        <v>32589188.418020099</v>
      </c>
      <c r="O72">
        <f>H72*'Res PW'!$B$10</f>
        <v>14457158.268266631</v>
      </c>
      <c r="P72">
        <f>I72*'Res PW'!$B$11</f>
        <v>55358536.967285797</v>
      </c>
      <c r="Q72" s="32">
        <f t="shared" si="10"/>
        <v>37847002.564920567</v>
      </c>
      <c r="R72" s="33">
        <f t="shared" si="8"/>
        <v>1692122.2654776573</v>
      </c>
      <c r="S72" s="54">
        <f t="shared" si="9"/>
        <v>4.680204308417335E-2</v>
      </c>
    </row>
    <row r="73" spans="1:19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Data'!F73</f>
        <v>42622164.832981981</v>
      </c>
      <c r="E73">
        <f>'Monthly Data'!BH73</f>
        <v>72</v>
      </c>
      <c r="F73">
        <f>'Monthly Data'!AJ73</f>
        <v>0</v>
      </c>
      <c r="G73">
        <f>'Monthly Data'!CA73</f>
        <v>31</v>
      </c>
      <c r="H73">
        <f>'Monthly Data'!AU73</f>
        <v>593.20000000000005</v>
      </c>
      <c r="I73">
        <f>'Monthly Data'!BA73</f>
        <v>6903.2</v>
      </c>
      <c r="K73">
        <f>'Res PW'!$B$6</f>
        <v>-58648470.173869401</v>
      </c>
      <c r="L73">
        <f>E73*'Res PW'!$B$7</f>
        <v>-5992642.0544273853</v>
      </c>
      <c r="M73">
        <f>F73*'Res PW'!$B$8</f>
        <v>0</v>
      </c>
      <c r="N73">
        <f>G73*'Res PW'!$B$9</f>
        <v>33675494.698620774</v>
      </c>
      <c r="O73">
        <f>H73*'Res PW'!$B$10</f>
        <v>17297269.634400494</v>
      </c>
      <c r="P73">
        <f>I73*'Res PW'!$B$11</f>
        <v>55269666.111185126</v>
      </c>
      <c r="Q73" s="32">
        <f t="shared" si="10"/>
        <v>41601318.215909608</v>
      </c>
      <c r="R73" s="33">
        <f t="shared" si="8"/>
        <v>-1020846.6170723736</v>
      </c>
      <c r="S73" s="54">
        <f t="shared" si="9"/>
        <v>2.3951073838521214E-2</v>
      </c>
    </row>
    <row r="74" spans="1:19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Data'!F74</f>
        <v>48025945.631115839</v>
      </c>
      <c r="E74">
        <f>'Monthly Data'!BH74</f>
        <v>73</v>
      </c>
      <c r="F74">
        <f>'Monthly Data'!AJ74</f>
        <v>0</v>
      </c>
      <c r="G74">
        <f>'Monthly Data'!CA74</f>
        <v>31</v>
      </c>
      <c r="H74">
        <f>'Monthly Data'!AU74</f>
        <v>852.49999999999966</v>
      </c>
      <c r="I74">
        <f>'Monthly Data'!BA74</f>
        <v>6845.1</v>
      </c>
      <c r="K74">
        <f>'Res PW'!$B$6</f>
        <v>-58648470.173869401</v>
      </c>
      <c r="L74">
        <f>E74*'Res PW'!$B$7</f>
        <v>-6075873.1940722102</v>
      </c>
      <c r="M74">
        <f>F74*'Res PW'!$B$8</f>
        <v>0</v>
      </c>
      <c r="N74">
        <f>G74*'Res PW'!$B$9</f>
        <v>33675494.698620774</v>
      </c>
      <c r="O74">
        <f>H74*'Res PW'!$B$10</f>
        <v>24858264.267239403</v>
      </c>
      <c r="P74">
        <f>I74*'Res PW'!$B$11</f>
        <v>54804495.233757295</v>
      </c>
      <c r="Q74" s="32">
        <f t="shared" si="10"/>
        <v>48613910.831675857</v>
      </c>
      <c r="R74" s="33">
        <f t="shared" si="8"/>
        <v>587965.20056001842</v>
      </c>
      <c r="S74" s="54">
        <f t="shared" si="9"/>
        <v>1.2242657439296268E-2</v>
      </c>
    </row>
    <row r="75" spans="1:19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Data'!F75</f>
        <v>42659400.830990404</v>
      </c>
      <c r="E75">
        <f>'Monthly Data'!BH75</f>
        <v>74</v>
      </c>
      <c r="F75">
        <f>'Monthly Data'!AJ75</f>
        <v>0</v>
      </c>
      <c r="G75">
        <f>'Monthly Data'!CA75</f>
        <v>28</v>
      </c>
      <c r="H75">
        <f>'Monthly Data'!AU75</f>
        <v>875.49999999999977</v>
      </c>
      <c r="I75">
        <f>'Monthly Data'!BA75</f>
        <v>6810.3</v>
      </c>
      <c r="K75">
        <f>'Res PW'!$B$6</f>
        <v>-58648470.173869401</v>
      </c>
      <c r="L75">
        <f>E75*'Res PW'!$B$7</f>
        <v>-6159104.3337170351</v>
      </c>
      <c r="M75">
        <f>F75*'Res PW'!$B$8</f>
        <v>0</v>
      </c>
      <c r="N75">
        <f>G75*'Res PW'!$B$9</f>
        <v>30416575.856818762</v>
      </c>
      <c r="O75">
        <f>H75*'Res PW'!$B$10</f>
        <v>25528927.115505103</v>
      </c>
      <c r="P75">
        <f>I75*'Res PW'!$B$11</f>
        <v>54525873.090306535</v>
      </c>
      <c r="Q75" s="32">
        <f t="shared" si="10"/>
        <v>45663801.555043966</v>
      </c>
      <c r="R75" s="33">
        <f t="shared" si="8"/>
        <v>3004400.7240535617</v>
      </c>
      <c r="S75" s="54">
        <f t="shared" si="9"/>
        <v>7.0427635304970829E-2</v>
      </c>
    </row>
    <row r="76" spans="1:19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Data'!F76</f>
        <v>39849301.839030221</v>
      </c>
      <c r="E76">
        <f>'Monthly Data'!BH76</f>
        <v>75</v>
      </c>
      <c r="F76">
        <f>'Monthly Data'!AJ76</f>
        <v>0</v>
      </c>
      <c r="G76">
        <f>'Monthly Data'!CA76</f>
        <v>31</v>
      </c>
      <c r="H76">
        <f>'Monthly Data'!AU76</f>
        <v>601.69999999999993</v>
      </c>
      <c r="I76">
        <f>'Monthly Data'!BA76</f>
        <v>6783.7</v>
      </c>
      <c r="K76">
        <f>'Res PW'!$B$6</f>
        <v>-58648470.173869401</v>
      </c>
      <c r="L76">
        <f>E76*'Res PW'!$B$7</f>
        <v>-6242335.47336186</v>
      </c>
      <c r="M76">
        <f>F76*'Res PW'!$B$8</f>
        <v>0</v>
      </c>
      <c r="N76">
        <f>G76*'Res PW'!$B$9</f>
        <v>33675494.698620774</v>
      </c>
      <c r="O76">
        <f>H76*'Res PW'!$B$10</f>
        <v>17545123.295716073</v>
      </c>
      <c r="P76">
        <f>I76*'Res PW'!$B$11</f>
        <v>54312903.291002221</v>
      </c>
      <c r="Q76" s="32">
        <f t="shared" si="10"/>
        <v>40642715.638107806</v>
      </c>
      <c r="R76" s="33">
        <f t="shared" si="8"/>
        <v>793413.79907758534</v>
      </c>
      <c r="S76" s="54">
        <f t="shared" si="9"/>
        <v>1.9910356329015524E-2</v>
      </c>
    </row>
    <row r="77" spans="1:19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Data'!F77</f>
        <v>31945268.362962853</v>
      </c>
      <c r="E77">
        <f>'Monthly Data'!BH77</f>
        <v>76</v>
      </c>
      <c r="F77">
        <f>'Monthly Data'!AJ77</f>
        <v>0</v>
      </c>
      <c r="G77">
        <f>'Monthly Data'!CA77</f>
        <v>30</v>
      </c>
      <c r="H77">
        <f>'Monthly Data'!AU77</f>
        <v>260.40000000000003</v>
      </c>
      <c r="I77">
        <f>'Monthly Data'!BA77</f>
        <v>6805.6</v>
      </c>
      <c r="K77">
        <f>'Res PW'!$B$6</f>
        <v>-58648470.173869401</v>
      </c>
      <c r="L77">
        <f>E77*'Res PW'!$B$7</f>
        <v>-6325566.6130066849</v>
      </c>
      <c r="M77">
        <f>F77*'Res PW'!$B$8</f>
        <v>0</v>
      </c>
      <c r="N77">
        <f>G77*'Res PW'!$B$9</f>
        <v>32589188.418020099</v>
      </c>
      <c r="O77">
        <f>H77*'Res PW'!$B$10</f>
        <v>7593069.8125385856</v>
      </c>
      <c r="P77">
        <f>I77*'Res PW'!$B$11</f>
        <v>54488243.088173822</v>
      </c>
      <c r="Q77" s="32">
        <f t="shared" si="10"/>
        <v>29696464.531856425</v>
      </c>
      <c r="R77" s="33">
        <f t="shared" si="8"/>
        <v>-2248803.8311064281</v>
      </c>
      <c r="S77" s="54">
        <f t="shared" si="9"/>
        <v>7.039552166397442E-2</v>
      </c>
    </row>
    <row r="78" spans="1:19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Data'!F78</f>
        <v>26198476.047441423</v>
      </c>
      <c r="E78">
        <f>'Monthly Data'!BH78</f>
        <v>77</v>
      </c>
      <c r="F78">
        <f>'Monthly Data'!AJ78</f>
        <v>6.1</v>
      </c>
      <c r="G78">
        <f>'Monthly Data'!CA78</f>
        <v>31</v>
      </c>
      <c r="H78">
        <f>'Monthly Data'!AU78</f>
        <v>47.9</v>
      </c>
      <c r="I78">
        <f>'Monthly Data'!BA78</f>
        <v>6870.9</v>
      </c>
      <c r="K78">
        <f>'Res PW'!$B$6</f>
        <v>-58648470.173869401</v>
      </c>
      <c r="L78">
        <f>E78*'Res PW'!$B$7</f>
        <v>-6408797.7526515098</v>
      </c>
      <c r="M78">
        <f>F78*'Res PW'!$B$8</f>
        <v>201796.86095361851</v>
      </c>
      <c r="N78">
        <f>G78*'Res PW'!$B$9</f>
        <v>33675494.698620774</v>
      </c>
      <c r="O78">
        <f>H78*'Res PW'!$B$10</f>
        <v>1396728.2796489946</v>
      </c>
      <c r="P78">
        <f>I78*'Res PW'!$B$11</f>
        <v>55011059.926315606</v>
      </c>
      <c r="Q78" s="32">
        <f t="shared" si="10"/>
        <v>25227811.83901808</v>
      </c>
      <c r="R78" s="33">
        <f t="shared" si="8"/>
        <v>-970664.20842334256</v>
      </c>
      <c r="S78" s="54">
        <f t="shared" si="9"/>
        <v>3.7050407308639573E-2</v>
      </c>
    </row>
    <row r="79" spans="1:19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Data'!F79</f>
        <v>24492358.117568251</v>
      </c>
      <c r="E79">
        <f>'Monthly Data'!BH79</f>
        <v>78</v>
      </c>
      <c r="F79">
        <f>'Monthly Data'!AJ79</f>
        <v>6.1000000000000005</v>
      </c>
      <c r="G79">
        <f>'Monthly Data'!CA79</f>
        <v>30</v>
      </c>
      <c r="H79">
        <f>'Monthly Data'!AU79</f>
        <v>2</v>
      </c>
      <c r="I79">
        <f>'Monthly Data'!BA79</f>
        <v>6965.8</v>
      </c>
      <c r="K79">
        <f>'Res PW'!$B$6</f>
        <v>-58648470.173869401</v>
      </c>
      <c r="L79">
        <f>E79*'Res PW'!$B$7</f>
        <v>-6492028.8922963338</v>
      </c>
      <c r="M79">
        <f>F79*'Res PW'!$B$8</f>
        <v>201796.86095361854</v>
      </c>
      <c r="N79">
        <f>G79*'Res PW'!$B$9</f>
        <v>32589188.418020099</v>
      </c>
      <c r="O79">
        <f>H79*'Res PW'!$B$10</f>
        <v>58318.5085448432</v>
      </c>
      <c r="P79">
        <f>I79*'Res PW'!$B$11</f>
        <v>55770865.714059189</v>
      </c>
      <c r="Q79" s="32">
        <f t="shared" si="10"/>
        <v>23479670.435412016</v>
      </c>
      <c r="R79" s="33">
        <f t="shared" si="8"/>
        <v>-1012687.682156235</v>
      </c>
      <c r="S79" s="54">
        <f t="shared" si="9"/>
        <v>4.1347087826134589E-2</v>
      </c>
    </row>
    <row r="80" spans="1:19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Data'!F80</f>
        <v>26046889.93465146</v>
      </c>
      <c r="E80">
        <f>'Monthly Data'!BH80</f>
        <v>79</v>
      </c>
      <c r="F80">
        <f>'Monthly Data'!AJ80</f>
        <v>55.1</v>
      </c>
      <c r="G80">
        <f>'Monthly Data'!CA80</f>
        <v>31</v>
      </c>
      <c r="H80">
        <f>'Monthly Data'!AU80</f>
        <v>0.59999999999999964</v>
      </c>
      <c r="I80">
        <f>'Monthly Data'!BA80</f>
        <v>7032.3</v>
      </c>
      <c r="K80">
        <f>'Res PW'!$B$6</f>
        <v>-58648470.173869401</v>
      </c>
      <c r="L80">
        <f>E80*'Res PW'!$B$7</f>
        <v>-6575260.0319411587</v>
      </c>
      <c r="M80">
        <f>F80*'Res PW'!$B$8</f>
        <v>1822788.0391056361</v>
      </c>
      <c r="N80">
        <f>G80*'Res PW'!$B$9</f>
        <v>33675494.698620774</v>
      </c>
      <c r="O80">
        <f>H80*'Res PW'!$B$10</f>
        <v>17495.552563452951</v>
      </c>
      <c r="P80">
        <f>I80*'Res PW'!$B$11</f>
        <v>56303290.212319963</v>
      </c>
      <c r="Q80" s="32">
        <f t="shared" si="10"/>
        <v>26595338.296799265</v>
      </c>
      <c r="R80" s="33">
        <f t="shared" si="8"/>
        <v>548448.36214780435</v>
      </c>
      <c r="S80" s="54">
        <f t="shared" si="9"/>
        <v>2.1056193792187698E-2</v>
      </c>
    </row>
    <row r="81" spans="1:19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Data'!F81</f>
        <v>26185942.874170166</v>
      </c>
      <c r="E81">
        <f>'Monthly Data'!BH81</f>
        <v>80</v>
      </c>
      <c r="F81">
        <f>'Monthly Data'!AJ81</f>
        <v>39.799999999999997</v>
      </c>
      <c r="G81">
        <f>'Monthly Data'!CA81</f>
        <v>31</v>
      </c>
      <c r="H81">
        <f>'Monthly Data'!AU81</f>
        <v>0.5</v>
      </c>
      <c r="I81">
        <f>'Monthly Data'!BA81</f>
        <v>7045.7</v>
      </c>
      <c r="K81">
        <f>'Res PW'!$B$6</f>
        <v>-58648470.173869401</v>
      </c>
      <c r="L81">
        <f>E81*'Res PW'!$B$7</f>
        <v>-6658491.1715859836</v>
      </c>
      <c r="M81">
        <f>F81*'Res PW'!$B$8</f>
        <v>1316641.8140908224</v>
      </c>
      <c r="N81">
        <f>G81*'Res PW'!$B$9</f>
        <v>33675494.698620774</v>
      </c>
      <c r="O81">
        <f>H81*'Res PW'!$B$10</f>
        <v>14579.6271362108</v>
      </c>
      <c r="P81">
        <f>I81*'Res PW'!$B$11</f>
        <v>56410575.750315368</v>
      </c>
      <c r="Q81" s="32">
        <f t="shared" si="10"/>
        <v>26110330.544707794</v>
      </c>
      <c r="R81" s="33">
        <f t="shared" si="8"/>
        <v>-75612.329462371767</v>
      </c>
      <c r="S81" s="54">
        <f t="shared" si="9"/>
        <v>2.8875160167310923E-3</v>
      </c>
    </row>
    <row r="82" spans="1:19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Data'!F82</f>
        <v>25576570.706485815</v>
      </c>
      <c r="E82">
        <f>'Monthly Data'!BH82</f>
        <v>81</v>
      </c>
      <c r="F82">
        <f>'Monthly Data'!AJ82</f>
        <v>38.099999999999994</v>
      </c>
      <c r="G82">
        <f>'Monthly Data'!CA82</f>
        <v>30</v>
      </c>
      <c r="H82">
        <f>'Monthly Data'!AU82</f>
        <v>14.899999999999999</v>
      </c>
      <c r="I82">
        <f>'Monthly Data'!BA82</f>
        <v>6994.9</v>
      </c>
      <c r="K82">
        <f>'Res PW'!$B$6</f>
        <v>-58648470.173869401</v>
      </c>
      <c r="L82">
        <f>E82*'Res PW'!$B$7</f>
        <v>-6741722.3112308085</v>
      </c>
      <c r="M82">
        <f>F82*'Res PW'!$B$8</f>
        <v>1260403.3446447318</v>
      </c>
      <c r="N82">
        <f>G82*'Res PW'!$B$9</f>
        <v>32589188.418020099</v>
      </c>
      <c r="O82">
        <f>H82*'Res PW'!$B$10</f>
        <v>434472.88865908177</v>
      </c>
      <c r="P82">
        <f>I82*'Res PW'!$B$11</f>
        <v>56003851.471944727</v>
      </c>
      <c r="Q82" s="32">
        <f t="shared" si="10"/>
        <v>24897723.638168432</v>
      </c>
      <c r="R82" s="33">
        <f t="shared" si="8"/>
        <v>-678847.06831738353</v>
      </c>
      <c r="S82" s="54">
        <f t="shared" si="9"/>
        <v>2.6541754800038092E-2</v>
      </c>
    </row>
    <row r="83" spans="1:19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Data'!F83</f>
        <v>28365913.722983588</v>
      </c>
      <c r="E83">
        <f>'Monthly Data'!BH83</f>
        <v>82</v>
      </c>
      <c r="F83">
        <f>'Monthly Data'!AJ83</f>
        <v>0</v>
      </c>
      <c r="G83">
        <f>'Monthly Data'!CA83</f>
        <v>31</v>
      </c>
      <c r="H83">
        <f>'Monthly Data'!AU83</f>
        <v>211.7</v>
      </c>
      <c r="I83">
        <f>'Monthly Data'!BA83</f>
        <v>6969</v>
      </c>
      <c r="K83">
        <f>'Res PW'!$B$6</f>
        <v>-58648470.173869401</v>
      </c>
      <c r="L83">
        <f>E83*'Res PW'!$B$7</f>
        <v>-6824953.4508756334</v>
      </c>
      <c r="M83">
        <f>F83*'Res PW'!$B$8</f>
        <v>0</v>
      </c>
      <c r="N83">
        <f>G83*'Res PW'!$B$9</f>
        <v>33675494.698620774</v>
      </c>
      <c r="O83">
        <f>H83*'Res PW'!$B$10</f>
        <v>6173014.1294716522</v>
      </c>
      <c r="P83">
        <f>I83*'Res PW'!$B$11</f>
        <v>55796486.141043164</v>
      </c>
      <c r="Q83" s="32">
        <f t="shared" si="10"/>
        <v>30171571.344390556</v>
      </c>
      <c r="R83" s="33">
        <f t="shared" si="8"/>
        <v>1805657.6214069687</v>
      </c>
      <c r="S83" s="54">
        <f t="shared" si="9"/>
        <v>6.3655894854672976E-2</v>
      </c>
    </row>
    <row r="84" spans="1:19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Data'!F84</f>
        <v>31640826.995899595</v>
      </c>
      <c r="E84">
        <f>'Monthly Data'!BH84</f>
        <v>83</v>
      </c>
      <c r="F84">
        <f>'Monthly Data'!AJ84</f>
        <v>0</v>
      </c>
      <c r="G84">
        <f>'Monthly Data'!CA84</f>
        <v>30</v>
      </c>
      <c r="H84">
        <f>'Monthly Data'!AU84</f>
        <v>308.89999999999992</v>
      </c>
      <c r="I84">
        <f>'Monthly Data'!BA84</f>
        <v>6936.9</v>
      </c>
      <c r="K84">
        <f>'Res PW'!$B$6</f>
        <v>-58648470.173869401</v>
      </c>
      <c r="L84">
        <f>E84*'Res PW'!$B$7</f>
        <v>-6908184.5905204583</v>
      </c>
      <c r="M84">
        <f>F84*'Res PW'!$B$8</f>
        <v>0</v>
      </c>
      <c r="N84">
        <f>G84*'Res PW'!$B$9</f>
        <v>32589188.418020099</v>
      </c>
      <c r="O84">
        <f>H84*'Res PW'!$B$10</f>
        <v>9007293.6447510291</v>
      </c>
      <c r="P84">
        <f>I84*'Res PW'!$B$11</f>
        <v>55539481.232860133</v>
      </c>
      <c r="Q84" s="32">
        <f t="shared" si="10"/>
        <v>31579308.531241402</v>
      </c>
      <c r="R84" s="33">
        <f t="shared" si="8"/>
        <v>-61518.46465819329</v>
      </c>
      <c r="S84" s="54">
        <f t="shared" si="9"/>
        <v>1.9442748657032764E-3</v>
      </c>
    </row>
    <row r="85" spans="1:19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Data'!F85</f>
        <v>36984501.02510073</v>
      </c>
      <c r="E85">
        <f>'Monthly Data'!BH85</f>
        <v>84</v>
      </c>
      <c r="F85">
        <f>'Monthly Data'!AJ85</f>
        <v>0</v>
      </c>
      <c r="G85">
        <f>'Monthly Data'!CA85</f>
        <v>31</v>
      </c>
      <c r="H85">
        <f>'Monthly Data'!AU85</f>
        <v>413.09999999999991</v>
      </c>
      <c r="I85">
        <f>'Monthly Data'!BA85</f>
        <v>6948.2</v>
      </c>
      <c r="K85">
        <f>'Res PW'!$B$6</f>
        <v>-58648470.173869401</v>
      </c>
      <c r="L85">
        <f>E85*'Res PW'!$B$7</f>
        <v>-6991415.7301652832</v>
      </c>
      <c r="M85">
        <f>F85*'Res PW'!$B$8</f>
        <v>0</v>
      </c>
      <c r="N85">
        <f>G85*'Res PW'!$B$9</f>
        <v>33675494.698620774</v>
      </c>
      <c r="O85">
        <f>H85*'Res PW'!$B$10</f>
        <v>12045687.939937361</v>
      </c>
      <c r="P85">
        <f>I85*'Res PW'!$B$11</f>
        <v>55629953.365647309</v>
      </c>
      <c r="Q85" s="32">
        <f t="shared" si="10"/>
        <v>35711250.100170761</v>
      </c>
      <c r="R85" s="33">
        <f t="shared" si="8"/>
        <v>-1273250.924929969</v>
      </c>
      <c r="S85" s="54">
        <f t="shared" si="9"/>
        <v>3.44266081639397E-2</v>
      </c>
    </row>
    <row r="86" spans="1:19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Data'!F86</f>
        <v>41853574.713372454</v>
      </c>
      <c r="E86">
        <f>'Monthly Data'!BH86</f>
        <v>85</v>
      </c>
      <c r="F86">
        <f>'Monthly Data'!AJ86</f>
        <v>0</v>
      </c>
      <c r="G86">
        <f>'Monthly Data'!CA86</f>
        <v>31</v>
      </c>
      <c r="H86">
        <f>'Monthly Data'!AU86</f>
        <v>698.60000000000014</v>
      </c>
      <c r="I86">
        <f>'Monthly Data'!BA86</f>
        <v>6919.2</v>
      </c>
      <c r="K86">
        <f>'Res PW'!$B$6</f>
        <v>-58648470.173869401</v>
      </c>
      <c r="L86">
        <f>E86*'Res PW'!$B$7</f>
        <v>-7074646.8698101081</v>
      </c>
      <c r="M86">
        <f>F86*'Res PW'!$B$8</f>
        <v>0</v>
      </c>
      <c r="N86">
        <f>G86*'Res PW'!$B$9</f>
        <v>33675494.698620774</v>
      </c>
      <c r="O86">
        <f>H86*'Res PW'!$B$10</f>
        <v>20370655.034713734</v>
      </c>
      <c r="P86">
        <f>I86*'Res PW'!$B$11</f>
        <v>55397768.246105015</v>
      </c>
      <c r="Q86" s="32">
        <f t="shared" si="10"/>
        <v>43720800.935760021</v>
      </c>
      <c r="R86" s="33">
        <f t="shared" si="8"/>
        <v>1867226.2223875672</v>
      </c>
      <c r="S86" s="54">
        <f t="shared" si="9"/>
        <v>4.4613303288308558E-2</v>
      </c>
    </row>
    <row r="87" spans="1:19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Data'!F87</f>
        <v>38728356.319304727</v>
      </c>
      <c r="E87">
        <f>'Monthly Data'!BH87</f>
        <v>86</v>
      </c>
      <c r="F87">
        <f>'Monthly Data'!AJ87</f>
        <v>0</v>
      </c>
      <c r="G87">
        <f>'Monthly Data'!CA87</f>
        <v>29</v>
      </c>
      <c r="H87">
        <f>'Monthly Data'!AU87</f>
        <v>682.9</v>
      </c>
      <c r="I87">
        <f>'Monthly Data'!BA87</f>
        <v>6896.8</v>
      </c>
      <c r="K87">
        <f>'Res PW'!$B$6</f>
        <v>-58648470.173869401</v>
      </c>
      <c r="L87">
        <f>E87*'Res PW'!$B$7</f>
        <v>-7157878.009454933</v>
      </c>
      <c r="M87">
        <f>F87*'Res PW'!$B$8</f>
        <v>0</v>
      </c>
      <c r="N87">
        <f>G87*'Res PW'!$B$9</f>
        <v>31502882.137419432</v>
      </c>
      <c r="O87">
        <f>H87*'Res PW'!$B$10</f>
        <v>19912854.74263671</v>
      </c>
      <c r="P87">
        <f>I87*'Res PW'!$B$11</f>
        <v>55218425.257217176</v>
      </c>
      <c r="Q87" s="32">
        <f t="shared" si="10"/>
        <v>40827813.953948982</v>
      </c>
      <c r="R87" s="33">
        <f t="shared" si="8"/>
        <v>2099457.634644255</v>
      </c>
      <c r="S87" s="54">
        <f t="shared" si="9"/>
        <v>5.4209830578266734E-2</v>
      </c>
    </row>
    <row r="88" spans="1:19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Data'!F88</f>
        <v>36763781.514471635</v>
      </c>
      <c r="E88">
        <f>'Monthly Data'!BH88</f>
        <v>87</v>
      </c>
      <c r="F88">
        <f>'Monthly Data'!AJ88</f>
        <v>0</v>
      </c>
      <c r="G88">
        <f>'Monthly Data'!CA88</f>
        <v>31</v>
      </c>
      <c r="H88">
        <f>'Monthly Data'!AU88</f>
        <v>473.40000000000009</v>
      </c>
      <c r="I88">
        <f>'Monthly Data'!BA88</f>
        <v>6872.4</v>
      </c>
      <c r="K88">
        <f>'Res PW'!$B$6</f>
        <v>-58648470.173869401</v>
      </c>
      <c r="L88">
        <f>E88*'Res PW'!$B$7</f>
        <v>-7241109.149099757</v>
      </c>
      <c r="M88">
        <f>F88*'Res PW'!$B$8</f>
        <v>0</v>
      </c>
      <c r="N88">
        <f>G88*'Res PW'!$B$9</f>
        <v>33675494.698620774</v>
      </c>
      <c r="O88">
        <f>H88*'Res PW'!$B$10</f>
        <v>13803990.972564388</v>
      </c>
      <c r="P88">
        <f>I88*'Res PW'!$B$11</f>
        <v>55023069.501464345</v>
      </c>
      <c r="Q88" s="32">
        <f t="shared" si="10"/>
        <v>36612975.849680349</v>
      </c>
      <c r="R88" s="33">
        <f t="shared" si="8"/>
        <v>-150805.66479128599</v>
      </c>
      <c r="S88" s="54">
        <f t="shared" si="9"/>
        <v>4.1020172185476378E-3</v>
      </c>
    </row>
    <row r="89" spans="1:19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Data'!F89</f>
        <v>30904044.045612264</v>
      </c>
      <c r="E89">
        <f>'Monthly Data'!BH89</f>
        <v>88</v>
      </c>
      <c r="F89">
        <f>'Monthly Data'!AJ89</f>
        <v>0</v>
      </c>
      <c r="G89">
        <f>'Monthly Data'!CA89</f>
        <v>30</v>
      </c>
      <c r="H89">
        <f>'Monthly Data'!AU89</f>
        <v>362.9</v>
      </c>
      <c r="I89">
        <f>'Monthly Data'!BA89</f>
        <v>6890.3</v>
      </c>
      <c r="K89">
        <f>'Res PW'!$B$6</f>
        <v>-58648470.173869401</v>
      </c>
      <c r="L89">
        <f>E89*'Res PW'!$B$7</f>
        <v>-7324340.2887445819</v>
      </c>
      <c r="M89">
        <f>F89*'Res PW'!$B$8</f>
        <v>0</v>
      </c>
      <c r="N89">
        <f>G89*'Res PW'!$B$9</f>
        <v>32589188.418020099</v>
      </c>
      <c r="O89">
        <f>H89*'Res PW'!$B$10</f>
        <v>10581893.375461798</v>
      </c>
      <c r="P89">
        <f>I89*'Res PW'!$B$11</f>
        <v>55166383.764905967</v>
      </c>
      <c r="Q89" s="32">
        <f t="shared" si="10"/>
        <v>32364655.095773879</v>
      </c>
      <c r="R89" s="33">
        <f t="shared" si="8"/>
        <v>1460611.050161615</v>
      </c>
      <c r="S89" s="54">
        <f t="shared" si="9"/>
        <v>4.7262780495842309E-2</v>
      </c>
    </row>
    <row r="90" spans="1:19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Data'!F90</f>
        <v>26428034.731526289</v>
      </c>
      <c r="E90">
        <f>'Monthly Data'!BH90</f>
        <v>89</v>
      </c>
      <c r="F90">
        <f>'Monthly Data'!AJ90</f>
        <v>12.6</v>
      </c>
      <c r="G90">
        <f>'Monthly Data'!CA90</f>
        <v>31</v>
      </c>
      <c r="H90">
        <f>'Monthly Data'!AU90</f>
        <v>65.099999999999994</v>
      </c>
      <c r="I90">
        <f>'Monthly Data'!BA90</f>
        <v>6962.5</v>
      </c>
      <c r="K90">
        <f>'Res PW'!$B$6</f>
        <v>-58648470.173869401</v>
      </c>
      <c r="L90">
        <f>E90*'Res PW'!$B$7</f>
        <v>-7407571.4283894068</v>
      </c>
      <c r="M90">
        <f>F90*'Res PW'!$B$8</f>
        <v>416826.30295337597</v>
      </c>
      <c r="N90">
        <f>G90*'Res PW'!$B$9</f>
        <v>33675494.698620774</v>
      </c>
      <c r="O90">
        <f>H90*'Res PW'!$B$10</f>
        <v>1898267.4531346459</v>
      </c>
      <c r="P90">
        <f>I90*'Res PW'!$B$11</f>
        <v>55744444.648731954</v>
      </c>
      <c r="Q90" s="32">
        <f t="shared" si="10"/>
        <v>25678991.501181941</v>
      </c>
      <c r="R90" s="33">
        <f t="shared" si="8"/>
        <v>-749043.23034434766</v>
      </c>
      <c r="S90" s="54">
        <f t="shared" si="9"/>
        <v>2.8342751852479059E-2</v>
      </c>
    </row>
    <row r="91" spans="1:19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Data'!F91</f>
        <v>25473713.696905319</v>
      </c>
      <c r="E91">
        <f>'Monthly Data'!BH91</f>
        <v>90</v>
      </c>
      <c r="F91">
        <f>'Monthly Data'!AJ91</f>
        <v>31.900000000000002</v>
      </c>
      <c r="G91">
        <f>'Monthly Data'!CA91</f>
        <v>30</v>
      </c>
      <c r="H91">
        <f>'Monthly Data'!AU91</f>
        <v>6.2000000000000011</v>
      </c>
      <c r="I91">
        <f>'Monthly Data'!BA91</f>
        <v>7047.3</v>
      </c>
      <c r="K91">
        <f>'Res PW'!$B$6</f>
        <v>-58648470.173869401</v>
      </c>
      <c r="L91">
        <f>E91*'Res PW'!$B$7</f>
        <v>-7490802.5680342317</v>
      </c>
      <c r="M91">
        <f>F91*'Res PW'!$B$8</f>
        <v>1055298.3384295788</v>
      </c>
      <c r="N91">
        <f>G91*'Res PW'!$B$9</f>
        <v>32589188.418020099</v>
      </c>
      <c r="O91">
        <f>H91*'Res PW'!$B$10</f>
        <v>180787.37648901396</v>
      </c>
      <c r="P91">
        <f>I91*'Res PW'!$B$11</f>
        <v>56423385.963807359</v>
      </c>
      <c r="Q91" s="32">
        <f t="shared" si="10"/>
        <v>24109387.354842417</v>
      </c>
      <c r="R91" s="33">
        <f t="shared" si="8"/>
        <v>-1364326.3420629017</v>
      </c>
      <c r="S91" s="54">
        <f t="shared" si="9"/>
        <v>5.3558203499344786E-2</v>
      </c>
    </row>
    <row r="92" spans="1:19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Data'!F92</f>
        <v>27796810.472954385</v>
      </c>
      <c r="E92">
        <f>'Monthly Data'!BH92</f>
        <v>91</v>
      </c>
      <c r="F92">
        <f>'Monthly Data'!AJ92</f>
        <v>72.7</v>
      </c>
      <c r="G92">
        <f>'Monthly Data'!CA92</f>
        <v>31</v>
      </c>
      <c r="H92">
        <f>'Monthly Data'!AU92</f>
        <v>0</v>
      </c>
      <c r="I92">
        <f>'Monthly Data'!BA92</f>
        <v>7090.8</v>
      </c>
      <c r="K92">
        <f>'Res PW'!$B$6</f>
        <v>-58648470.173869401</v>
      </c>
      <c r="L92">
        <f>E92*'Res PW'!$B$7</f>
        <v>-7574033.7076790566</v>
      </c>
      <c r="M92">
        <f>F92*'Res PW'!$B$8</f>
        <v>2405021.6051357486</v>
      </c>
      <c r="N92">
        <f>G92*'Res PW'!$B$9</f>
        <v>33675494.698620774</v>
      </c>
      <c r="O92">
        <f>H92*'Res PW'!$B$10</f>
        <v>0</v>
      </c>
      <c r="P92">
        <f>I92*'Res PW'!$B$11</f>
        <v>56771663.643120803</v>
      </c>
      <c r="Q92" s="32">
        <f t="shared" si="10"/>
        <v>26629676.065328866</v>
      </c>
      <c r="R92" s="33">
        <f t="shared" si="8"/>
        <v>-1167134.4076255187</v>
      </c>
      <c r="S92" s="54">
        <f t="shared" si="9"/>
        <v>4.19880694139751E-2</v>
      </c>
    </row>
    <row r="93" spans="1:19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Data'!F93</f>
        <v>27179397.864832554</v>
      </c>
      <c r="E93">
        <f>'Monthly Data'!BH93</f>
        <v>92</v>
      </c>
      <c r="F93">
        <f>'Monthly Data'!AJ93</f>
        <v>73.299999999999983</v>
      </c>
      <c r="G93">
        <f>'Monthly Data'!CA93</f>
        <v>31</v>
      </c>
      <c r="H93">
        <f>'Monthly Data'!AU93</f>
        <v>0</v>
      </c>
      <c r="I93">
        <f>'Monthly Data'!BA93</f>
        <v>7083.3</v>
      </c>
      <c r="K93">
        <f>'Res PW'!$B$6</f>
        <v>-58648470.173869401</v>
      </c>
      <c r="L93">
        <f>E93*'Res PW'!$B$7</f>
        <v>-7657264.8473238815</v>
      </c>
      <c r="M93">
        <f>F93*'Res PW'!$B$8</f>
        <v>2424870.4767049565</v>
      </c>
      <c r="N93">
        <f>G93*'Res PW'!$B$9</f>
        <v>33675494.698620774</v>
      </c>
      <c r="O93">
        <f>H93*'Res PW'!$B$10</f>
        <v>0</v>
      </c>
      <c r="P93">
        <f>I93*'Res PW'!$B$11</f>
        <v>56711615.767377101</v>
      </c>
      <c r="Q93" s="32">
        <f t="shared" si="10"/>
        <v>26506245.921509549</v>
      </c>
      <c r="R93" s="33">
        <f t="shared" si="8"/>
        <v>-673151.94332300499</v>
      </c>
      <c r="S93" s="54">
        <f t="shared" si="9"/>
        <v>2.4766992509204808E-2</v>
      </c>
    </row>
    <row r="94" spans="1:19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Data'!F94</f>
        <v>25075211.378019854</v>
      </c>
      <c r="E94">
        <f>'Monthly Data'!BH94</f>
        <v>93</v>
      </c>
      <c r="F94">
        <f>'Monthly Data'!AJ94</f>
        <v>10.700000000000001</v>
      </c>
      <c r="G94">
        <f>'Monthly Data'!CA94</f>
        <v>30</v>
      </c>
      <c r="H94">
        <f>'Monthly Data'!AU94</f>
        <v>9.8999999999999986</v>
      </c>
      <c r="I94">
        <f>'Monthly Data'!BA94</f>
        <v>7037</v>
      </c>
      <c r="K94">
        <f>'Res PW'!$B$6</f>
        <v>-58648470.173869401</v>
      </c>
      <c r="L94">
        <f>E94*'Res PW'!$B$7</f>
        <v>-7740495.9869687064</v>
      </c>
      <c r="M94">
        <f>F94*'Res PW'!$B$8</f>
        <v>353971.54298421612</v>
      </c>
      <c r="N94">
        <f>G94*'Res PW'!$B$9</f>
        <v>32589188.418020099</v>
      </c>
      <c r="O94">
        <f>H94*'Res PW'!$B$10</f>
        <v>288676.61729697383</v>
      </c>
      <c r="P94">
        <f>I94*'Res PW'!$B$11</f>
        <v>56340920.214452676</v>
      </c>
      <c r="Q94" s="32">
        <f t="shared" si="10"/>
        <v>23183790.631915864</v>
      </c>
      <c r="R94" s="33">
        <f t="shared" si="8"/>
        <v>-1891420.7461039908</v>
      </c>
      <c r="S94" s="54">
        <f t="shared" si="9"/>
        <v>7.5429902368119264E-2</v>
      </c>
    </row>
    <row r="95" spans="1:19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Data'!F95</f>
        <v>26532397.107703798</v>
      </c>
      <c r="E95">
        <f>'Monthly Data'!BH95</f>
        <v>94</v>
      </c>
      <c r="F95">
        <f>'Monthly Data'!AJ95</f>
        <v>0.5</v>
      </c>
      <c r="G95">
        <f>'Monthly Data'!CA95</f>
        <v>31</v>
      </c>
      <c r="H95">
        <f>'Monthly Data'!AU95</f>
        <v>163.6</v>
      </c>
      <c r="I95">
        <f>'Monthly Data'!BA95</f>
        <v>7033.4</v>
      </c>
      <c r="K95">
        <f>'Res PW'!$B$6</f>
        <v>-58648470.173869401</v>
      </c>
      <c r="L95">
        <f>E95*'Res PW'!$B$7</f>
        <v>-7823727.1266135313</v>
      </c>
      <c r="M95">
        <f>F95*'Res PW'!$B$8</f>
        <v>16540.726307673649</v>
      </c>
      <c r="N95">
        <f>G95*'Res PW'!$B$9</f>
        <v>33675494.698620774</v>
      </c>
      <c r="O95">
        <f>H95*'Res PW'!$B$10</f>
        <v>4770453.9989681737</v>
      </c>
      <c r="P95">
        <f>I95*'Res PW'!$B$11</f>
        <v>56312097.2340957</v>
      </c>
      <c r="Q95" s="32">
        <f t="shared" si="10"/>
        <v>28302389.357509393</v>
      </c>
      <c r="R95" s="33">
        <f t="shared" si="8"/>
        <v>1769992.2498055957</v>
      </c>
      <c r="S95" s="54">
        <f t="shared" si="9"/>
        <v>6.6710604496857576E-2</v>
      </c>
    </row>
    <row r="96" spans="1:19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Data'!F96</f>
        <v>30358337.192644782</v>
      </c>
      <c r="E96">
        <f>'Monthly Data'!BH96</f>
        <v>95</v>
      </c>
      <c r="F96">
        <f>'Monthly Data'!AJ96</f>
        <v>0</v>
      </c>
      <c r="G96">
        <f>'Monthly Data'!CA96</f>
        <v>30</v>
      </c>
      <c r="H96">
        <f>'Monthly Data'!AU96</f>
        <v>285.3</v>
      </c>
      <c r="I96">
        <f>'Monthly Data'!BA96</f>
        <v>7026.9</v>
      </c>
      <c r="K96">
        <f>'Res PW'!$B$6</f>
        <v>-58648470.173869401</v>
      </c>
      <c r="L96">
        <f>E96*'Res PW'!$B$7</f>
        <v>-7906958.2662583562</v>
      </c>
      <c r="M96">
        <f>F96*'Res PW'!$B$8</f>
        <v>0</v>
      </c>
      <c r="N96">
        <f>G96*'Res PW'!$B$9</f>
        <v>32589188.418020099</v>
      </c>
      <c r="O96">
        <f>H96*'Res PW'!$B$10</f>
        <v>8319135.2439218825</v>
      </c>
      <c r="P96">
        <f>I96*'Res PW'!$B$11</f>
        <v>56260055.741784498</v>
      </c>
      <c r="Q96" s="32">
        <f t="shared" si="10"/>
        <v>30612950.963598721</v>
      </c>
      <c r="R96" s="33">
        <f t="shared" si="8"/>
        <v>254613.77095393836</v>
      </c>
      <c r="S96" s="54">
        <f t="shared" si="9"/>
        <v>8.3869471947108556E-3</v>
      </c>
    </row>
    <row r="97" spans="1:19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Data'!F97</f>
        <v>39530632.879965276</v>
      </c>
      <c r="E97">
        <f>'Monthly Data'!BH97</f>
        <v>96</v>
      </c>
      <c r="F97">
        <f>'Monthly Data'!AJ97</f>
        <v>0</v>
      </c>
      <c r="G97">
        <f>'Monthly Data'!CA97</f>
        <v>31</v>
      </c>
      <c r="H97">
        <f>'Monthly Data'!AU97</f>
        <v>614</v>
      </c>
      <c r="I97">
        <f>'Monthly Data'!BA97</f>
        <v>7041.6</v>
      </c>
      <c r="K97">
        <f>'Res PW'!$B$6</f>
        <v>-58648470.173869401</v>
      </c>
      <c r="L97">
        <f>E97*'Res PW'!$B$7</f>
        <v>-7990189.4059031811</v>
      </c>
      <c r="M97">
        <f>F97*'Res PW'!$B$8</f>
        <v>0</v>
      </c>
      <c r="N97">
        <f>G97*'Res PW'!$B$9</f>
        <v>33675494.698620774</v>
      </c>
      <c r="O97">
        <f>H97*'Res PW'!$B$10</f>
        <v>17903782.123266861</v>
      </c>
      <c r="P97">
        <f>I97*'Res PW'!$B$11</f>
        <v>56377749.578242153</v>
      </c>
      <c r="Q97" s="32">
        <f t="shared" si="10"/>
        <v>41318366.820357203</v>
      </c>
      <c r="R97" s="33">
        <f t="shared" si="8"/>
        <v>1787733.940391928</v>
      </c>
      <c r="S97" s="54">
        <f t="shared" si="9"/>
        <v>4.5224015153523603E-2</v>
      </c>
    </row>
    <row r="98" spans="1:19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Data'!F98</f>
        <v>40668462.109549597</v>
      </c>
      <c r="E98">
        <f>'Monthly Data'!BH98</f>
        <v>97</v>
      </c>
      <c r="F98">
        <f>'Monthly Data'!AJ98</f>
        <v>0</v>
      </c>
      <c r="G98">
        <f>'Monthly Data'!CA98</f>
        <v>31</v>
      </c>
      <c r="H98">
        <f>'Monthly Data'!AU98</f>
        <v>609.49999999999989</v>
      </c>
      <c r="I98">
        <f>'Monthly Data'!BA98</f>
        <v>7018.6</v>
      </c>
      <c r="K98">
        <f>'Res PW'!$B$6</f>
        <v>-58648470.173869401</v>
      </c>
      <c r="L98">
        <f>E98*'Res PW'!$B$7</f>
        <v>-8073420.545548005</v>
      </c>
      <c r="M98">
        <f>F98*'Res PW'!$B$8</f>
        <v>0</v>
      </c>
      <c r="N98">
        <f>G98*'Res PW'!$B$9</f>
        <v>33675494.698620774</v>
      </c>
      <c r="O98">
        <f>H98*'Res PW'!$B$10</f>
        <v>17772565.479040962</v>
      </c>
      <c r="P98">
        <f>I98*'Res PW'!$B$11</f>
        <v>56193602.759294815</v>
      </c>
      <c r="Q98" s="32">
        <f t="shared" si="10"/>
        <v>40919772.217539147</v>
      </c>
      <c r="R98" s="33">
        <f t="shared" ref="R98:R121" si="11">Q98-D98</f>
        <v>251310.10798954964</v>
      </c>
      <c r="S98" s="54">
        <f t="shared" ref="S98:S121" si="12">ABS(R98/D98)</f>
        <v>6.1794839281748516E-3</v>
      </c>
    </row>
    <row r="99" spans="1:19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Data'!F99</f>
        <v>35838305.304811656</v>
      </c>
      <c r="E99">
        <f>'Monthly Data'!BH99</f>
        <v>98</v>
      </c>
      <c r="F99">
        <f>'Monthly Data'!AJ99</f>
        <v>0</v>
      </c>
      <c r="G99">
        <f>'Monthly Data'!CA99</f>
        <v>28</v>
      </c>
      <c r="H99">
        <f>'Monthly Data'!AU99</f>
        <v>547.29999999999995</v>
      </c>
      <c r="I99">
        <f>'Monthly Data'!BA99</f>
        <v>6996</v>
      </c>
      <c r="K99">
        <f>'Res PW'!$B$6</f>
        <v>-58648470.173869401</v>
      </c>
      <c r="L99">
        <f>E99*'Res PW'!$B$7</f>
        <v>-8156651.6851928299</v>
      </c>
      <c r="M99">
        <f>F99*'Res PW'!$B$8</f>
        <v>0</v>
      </c>
      <c r="N99">
        <f>G99*'Res PW'!$B$9</f>
        <v>30416575.856818762</v>
      </c>
      <c r="O99">
        <f>H99*'Res PW'!$B$10</f>
        <v>15958859.863296341</v>
      </c>
      <c r="P99">
        <f>I99*'Res PW'!$B$11</f>
        <v>56012658.493720472</v>
      </c>
      <c r="Q99" s="32">
        <f t="shared" si="10"/>
        <v>35582972.354773343</v>
      </c>
      <c r="R99" s="33">
        <f t="shared" si="11"/>
        <v>-255332.95003831387</v>
      </c>
      <c r="S99" s="54">
        <f t="shared" si="12"/>
        <v>7.1245821437888367E-3</v>
      </c>
    </row>
    <row r="100" spans="1:19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Data'!F100</f>
        <v>36985456.56720379</v>
      </c>
      <c r="E100">
        <f>'Monthly Data'!BH100</f>
        <v>99</v>
      </c>
      <c r="F100">
        <f>'Monthly Data'!AJ100</f>
        <v>0</v>
      </c>
      <c r="G100">
        <f>'Monthly Data'!CA100</f>
        <v>31</v>
      </c>
      <c r="H100">
        <f>'Monthly Data'!AU100</f>
        <v>586.9</v>
      </c>
      <c r="I100">
        <f>'Monthly Data'!BA100</f>
        <v>6972</v>
      </c>
      <c r="K100">
        <f>'Res PW'!$B$6</f>
        <v>-58648470.173869401</v>
      </c>
      <c r="L100">
        <f>E100*'Res PW'!$B$7</f>
        <v>-8239882.8248376548</v>
      </c>
      <c r="M100">
        <f>F100*'Res PW'!$B$8</f>
        <v>0</v>
      </c>
      <c r="N100">
        <f>G100*'Res PW'!$B$9</f>
        <v>33675494.698620774</v>
      </c>
      <c r="O100">
        <f>H100*'Res PW'!$B$10</f>
        <v>17113566.332484238</v>
      </c>
      <c r="P100">
        <f>I100*'Res PW'!$B$11</f>
        <v>55820505.291340642</v>
      </c>
      <c r="Q100" s="32">
        <f t="shared" si="10"/>
        <v>39721213.323738597</v>
      </c>
      <c r="R100" s="33">
        <f t="shared" si="11"/>
        <v>2735756.7565348074</v>
      </c>
      <c r="S100" s="54">
        <f t="shared" si="12"/>
        <v>7.3968446261136384E-2</v>
      </c>
    </row>
    <row r="101" spans="1:19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Data'!F101</f>
        <v>29595443.427143298</v>
      </c>
      <c r="E101">
        <f>'Monthly Data'!BH101</f>
        <v>100</v>
      </c>
      <c r="F101">
        <f>'Monthly Data'!AJ101</f>
        <v>0</v>
      </c>
      <c r="G101">
        <f>'Monthly Data'!CA101</f>
        <v>30</v>
      </c>
      <c r="H101">
        <f>'Monthly Data'!AU101</f>
        <v>229.8</v>
      </c>
      <c r="I101">
        <f>'Monthly Data'!BA101</f>
        <v>6982.8</v>
      </c>
      <c r="K101">
        <f>'Res PW'!$B$6</f>
        <v>-58648470.173869401</v>
      </c>
      <c r="L101">
        <f>E101*'Res PW'!$B$7</f>
        <v>-8323113.9644824797</v>
      </c>
      <c r="M101">
        <f>F101*'Res PW'!$B$8</f>
        <v>0</v>
      </c>
      <c r="N101">
        <f>G101*'Res PW'!$B$9</f>
        <v>32589188.418020099</v>
      </c>
      <c r="O101">
        <f>H101*'Res PW'!$B$10</f>
        <v>6700796.6318024844</v>
      </c>
      <c r="P101">
        <f>I101*'Res PW'!$B$11</f>
        <v>55906974.232411563</v>
      </c>
      <c r="Q101" s="32">
        <f t="shared" si="10"/>
        <v>28225375.143882267</v>
      </c>
      <c r="R101" s="33">
        <f t="shared" si="11"/>
        <v>-1370068.2832610309</v>
      </c>
      <c r="S101" s="54">
        <f t="shared" si="12"/>
        <v>4.6293216948541487E-2</v>
      </c>
    </row>
    <row r="102" spans="1:19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Data'!F102</f>
        <v>25691614.153204672</v>
      </c>
      <c r="E102">
        <f>'Monthly Data'!BH102</f>
        <v>101</v>
      </c>
      <c r="F102">
        <f>'Monthly Data'!AJ102</f>
        <v>1.3</v>
      </c>
      <c r="G102">
        <f>'Monthly Data'!CA102</f>
        <v>31</v>
      </c>
      <c r="H102">
        <f>'Monthly Data'!AU102</f>
        <v>88.3</v>
      </c>
      <c r="I102">
        <f>'Monthly Data'!BA102</f>
        <v>7047.4</v>
      </c>
      <c r="K102">
        <f>'Res PW'!$B$6</f>
        <v>-58648470.173869401</v>
      </c>
      <c r="L102">
        <f>E102*'Res PW'!$B$7</f>
        <v>-8406345.1041273046</v>
      </c>
      <c r="M102">
        <f>F102*'Res PW'!$B$8</f>
        <v>43005.888399951487</v>
      </c>
      <c r="N102">
        <f>G102*'Res PW'!$B$9</f>
        <v>33675494.698620774</v>
      </c>
      <c r="O102">
        <f>H102*'Res PW'!$B$10</f>
        <v>2574762.1522548273</v>
      </c>
      <c r="P102">
        <f>I102*'Res PW'!$B$11</f>
        <v>56424186.602150604</v>
      </c>
      <c r="Q102" s="32">
        <f t="shared" si="10"/>
        <v>25662634.063429452</v>
      </c>
      <c r="R102" s="33">
        <f t="shared" si="11"/>
        <v>-28980.08977521956</v>
      </c>
      <c r="S102" s="54">
        <f t="shared" si="12"/>
        <v>1.1279980153214584E-3</v>
      </c>
    </row>
    <row r="103" spans="1:19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Data'!F103</f>
        <v>23939365.636191379</v>
      </c>
      <c r="E103">
        <f>'Monthly Data'!BH103</f>
        <v>102</v>
      </c>
      <c r="F103">
        <f>'Monthly Data'!AJ103</f>
        <v>11.9</v>
      </c>
      <c r="G103">
        <f>'Monthly Data'!CA103</f>
        <v>30</v>
      </c>
      <c r="H103">
        <f>'Monthly Data'!AU103</f>
        <v>3</v>
      </c>
      <c r="I103">
        <f>'Monthly Data'!BA103</f>
        <v>7129.6</v>
      </c>
      <c r="K103">
        <f>'Res PW'!$B$6</f>
        <v>-58648470.173869401</v>
      </c>
      <c r="L103">
        <f>E103*'Res PW'!$B$7</f>
        <v>-8489576.2437721286</v>
      </c>
      <c r="M103">
        <f>F103*'Res PW'!$B$8</f>
        <v>393669.28612263285</v>
      </c>
      <c r="N103">
        <f>G103*'Res PW'!$B$9</f>
        <v>32589188.418020099</v>
      </c>
      <c r="O103">
        <f>H103*'Res PW'!$B$10</f>
        <v>87477.762817264796</v>
      </c>
      <c r="P103">
        <f>I103*'Res PW'!$B$11</f>
        <v>57082311.320301525</v>
      </c>
      <c r="Q103" s="32">
        <f t="shared" si="10"/>
        <v>23014600.369619988</v>
      </c>
      <c r="R103" s="33">
        <f t="shared" si="11"/>
        <v>-924765.26657139137</v>
      </c>
      <c r="S103" s="54">
        <f t="shared" si="12"/>
        <v>3.8629480856975471E-2</v>
      </c>
    </row>
    <row r="104" spans="1:19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Data'!F104</f>
        <v>25933968.126839153</v>
      </c>
      <c r="E104">
        <f>'Monthly Data'!BH104</f>
        <v>103</v>
      </c>
      <c r="F104">
        <f>'Monthly Data'!AJ104</f>
        <v>31.100000000000005</v>
      </c>
      <c r="G104">
        <f>'Monthly Data'!CA104</f>
        <v>31</v>
      </c>
      <c r="H104">
        <f>'Monthly Data'!AU104</f>
        <v>0</v>
      </c>
      <c r="I104">
        <f>'Monthly Data'!BA104</f>
        <v>7195</v>
      </c>
      <c r="K104">
        <f>'Res PW'!$B$6</f>
        <v>-58648470.173869401</v>
      </c>
      <c r="L104">
        <f>E104*'Res PW'!$B$7</f>
        <v>-8572807.3834169544</v>
      </c>
      <c r="M104">
        <f>F104*'Res PW'!$B$8</f>
        <v>1028833.1763373011</v>
      </c>
      <c r="N104">
        <f>G104*'Res PW'!$B$9</f>
        <v>33675494.698620774</v>
      </c>
      <c r="O104">
        <f>H104*'Res PW'!$B$10</f>
        <v>0</v>
      </c>
      <c r="P104">
        <f>I104*'Res PW'!$B$11</f>
        <v>57605928.796786562</v>
      </c>
      <c r="Q104" s="32">
        <f t="shared" si="10"/>
        <v>25088979.114458285</v>
      </c>
      <c r="R104" s="33">
        <f t="shared" si="11"/>
        <v>-844989.0123808682</v>
      </c>
      <c r="S104" s="54">
        <f t="shared" si="12"/>
        <v>3.2582326323844987E-2</v>
      </c>
    </row>
    <row r="105" spans="1:19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Data'!F105</f>
        <v>25028093.165167436</v>
      </c>
      <c r="E105">
        <f>'Monthly Data'!BH105</f>
        <v>104</v>
      </c>
      <c r="F105">
        <f>'Monthly Data'!AJ105</f>
        <v>11.6</v>
      </c>
      <c r="G105">
        <f>'Monthly Data'!CA105</f>
        <v>31</v>
      </c>
      <c r="H105">
        <f>'Monthly Data'!AU105</f>
        <v>3</v>
      </c>
      <c r="I105">
        <f>'Monthly Data'!BA105</f>
        <v>7213.7</v>
      </c>
      <c r="K105">
        <f>'Res PW'!$B$6</f>
        <v>-58648470.173869401</v>
      </c>
      <c r="L105">
        <f>E105*'Res PW'!$B$7</f>
        <v>-8656038.5230617784</v>
      </c>
      <c r="M105">
        <f>F105*'Res PW'!$B$8</f>
        <v>383744.85033802863</v>
      </c>
      <c r="N105">
        <f>G105*'Res PW'!$B$9</f>
        <v>33675494.698620774</v>
      </c>
      <c r="O105">
        <f>H105*'Res PW'!$B$10</f>
        <v>87477.762817264796</v>
      </c>
      <c r="P105">
        <f>I105*'Res PW'!$B$11</f>
        <v>57755648.166974179</v>
      </c>
      <c r="Q105" s="32">
        <f t="shared" si="10"/>
        <v>24597856.78181906</v>
      </c>
      <c r="R105" s="33">
        <f t="shared" si="11"/>
        <v>-430236.38334837556</v>
      </c>
      <c r="S105" s="54">
        <f t="shared" si="12"/>
        <v>1.7190138318134127E-2</v>
      </c>
    </row>
    <row r="106" spans="1:19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Data'!F106</f>
        <v>24424614.655862503</v>
      </c>
      <c r="E106">
        <f>'Monthly Data'!BH106</f>
        <v>105</v>
      </c>
      <c r="F106">
        <f>'Monthly Data'!AJ106</f>
        <v>34.4</v>
      </c>
      <c r="G106">
        <f>'Monthly Data'!CA106</f>
        <v>30</v>
      </c>
      <c r="H106">
        <f>'Monthly Data'!AU106</f>
        <v>25.4</v>
      </c>
      <c r="I106">
        <f>'Monthly Data'!BA106</f>
        <v>7197</v>
      </c>
      <c r="K106">
        <f>'Res PW'!$B$6</f>
        <v>-58648470.173869401</v>
      </c>
      <c r="L106">
        <f>E106*'Res PW'!$B$7</f>
        <v>-8739269.6627066042</v>
      </c>
      <c r="M106">
        <f>F106*'Res PW'!$B$8</f>
        <v>1138001.9699679471</v>
      </c>
      <c r="N106">
        <f>G106*'Res PW'!$B$9</f>
        <v>32589188.418020099</v>
      </c>
      <c r="O106">
        <f>H106*'Res PW'!$B$10</f>
        <v>740645.05851950857</v>
      </c>
      <c r="P106">
        <f>I106*'Res PW'!$B$11</f>
        <v>57621941.563651547</v>
      </c>
      <c r="Q106" s="32">
        <f t="shared" si="10"/>
        <v>24702037.173583101</v>
      </c>
      <c r="R106" s="33">
        <f t="shared" si="11"/>
        <v>277422.51772059873</v>
      </c>
      <c r="S106" s="54">
        <f t="shared" si="12"/>
        <v>1.1358317076008017E-2</v>
      </c>
    </row>
    <row r="107" spans="1:19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Data'!F107</f>
        <v>26911812.281525332</v>
      </c>
      <c r="E107">
        <f>'Monthly Data'!BH107</f>
        <v>106</v>
      </c>
      <c r="F107">
        <f>'Monthly Data'!AJ107</f>
        <v>0</v>
      </c>
      <c r="G107">
        <f>'Monthly Data'!CA107</f>
        <v>31</v>
      </c>
      <c r="H107">
        <f>'Monthly Data'!AU107</f>
        <v>101.1</v>
      </c>
      <c r="I107">
        <f>'Monthly Data'!BA107</f>
        <v>7193.7</v>
      </c>
      <c r="K107">
        <f>'Res PW'!$B$6</f>
        <v>-58648470.173869401</v>
      </c>
      <c r="L107">
        <f>E107*'Res PW'!$B$7</f>
        <v>-8822500.8023514282</v>
      </c>
      <c r="M107">
        <f>F107*'Res PW'!$B$8</f>
        <v>0</v>
      </c>
      <c r="N107">
        <f>G107*'Res PW'!$B$9</f>
        <v>33675494.698620774</v>
      </c>
      <c r="O107">
        <f>H107*'Res PW'!$B$10</f>
        <v>2948000.6069418234</v>
      </c>
      <c r="P107">
        <f>I107*'Res PW'!$B$11</f>
        <v>57595520.49832432</v>
      </c>
      <c r="Q107" s="32">
        <f t="shared" si="10"/>
        <v>26748044.827666085</v>
      </c>
      <c r="R107" s="33">
        <f t="shared" si="11"/>
        <v>-163767.45385924727</v>
      </c>
      <c r="S107" s="54">
        <f t="shared" si="12"/>
        <v>6.0853372543651345E-3</v>
      </c>
    </row>
    <row r="108" spans="1:19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Data'!F108</f>
        <v>33553300.396891382</v>
      </c>
      <c r="E108">
        <f>'Monthly Data'!BH108</f>
        <v>107</v>
      </c>
      <c r="F108">
        <f>'Monthly Data'!AJ108</f>
        <v>0</v>
      </c>
      <c r="G108">
        <f>'Monthly Data'!CA108</f>
        <v>30</v>
      </c>
      <c r="H108">
        <f>'Monthly Data'!AU108</f>
        <v>439.10000000000008</v>
      </c>
      <c r="I108">
        <f>'Monthly Data'!BA108</f>
        <v>7194.2</v>
      </c>
      <c r="K108">
        <f>'Res PW'!$B$6</f>
        <v>-58648470.173869401</v>
      </c>
      <c r="L108">
        <f>E108*'Res PW'!$B$7</f>
        <v>-8905731.941996254</v>
      </c>
      <c r="M108">
        <f>F108*'Res PW'!$B$8</f>
        <v>0</v>
      </c>
      <c r="N108">
        <f>G108*'Res PW'!$B$9</f>
        <v>32589188.418020099</v>
      </c>
      <c r="O108">
        <f>H108*'Res PW'!$B$10</f>
        <v>12803828.551020326</v>
      </c>
      <c r="P108">
        <f>I108*'Res PW'!$B$11</f>
        <v>57599523.690040566</v>
      </c>
      <c r="Q108" s="32">
        <f t="shared" si="10"/>
        <v>35438338.543215342</v>
      </c>
      <c r="R108" s="33">
        <f t="shared" si="11"/>
        <v>1885038.1463239603</v>
      </c>
      <c r="S108" s="54">
        <f t="shared" si="12"/>
        <v>5.6180409200479238E-2</v>
      </c>
    </row>
    <row r="109" spans="1:19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Data'!F109</f>
        <v>44463964.903824657</v>
      </c>
      <c r="E109">
        <f>'Monthly Data'!BH109</f>
        <v>108</v>
      </c>
      <c r="F109">
        <f>'Monthly Data'!AJ109</f>
        <v>0</v>
      </c>
      <c r="G109">
        <f>'Monthly Data'!CA109</f>
        <v>31</v>
      </c>
      <c r="H109">
        <f>'Monthly Data'!AU109</f>
        <v>787.10000000000014</v>
      </c>
      <c r="I109">
        <f>'Monthly Data'!BA109</f>
        <v>7213.4</v>
      </c>
      <c r="K109">
        <f>'Res PW'!$B$6</f>
        <v>-58648470.173869401</v>
      </c>
      <c r="L109">
        <f>E109*'Res PW'!$B$7</f>
        <v>-8988963.081641078</v>
      </c>
      <c r="M109">
        <f>F109*'Res PW'!$B$8</f>
        <v>0</v>
      </c>
      <c r="N109">
        <f>G109*'Res PW'!$B$9</f>
        <v>33675494.698620774</v>
      </c>
      <c r="O109">
        <f>H109*'Res PW'!$B$10</f>
        <v>22951249.037823044</v>
      </c>
      <c r="P109">
        <f>I109*'Res PW'!$B$11</f>
        <v>57753246.25194443</v>
      </c>
      <c r="Q109" s="32">
        <f t="shared" si="10"/>
        <v>46742556.732877769</v>
      </c>
      <c r="R109" s="33">
        <f t="shared" si="11"/>
        <v>2278591.8290531114</v>
      </c>
      <c r="S109" s="54">
        <f t="shared" si="12"/>
        <v>5.1245808464937724E-2</v>
      </c>
    </row>
    <row r="110" spans="1:19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Data'!F110</f>
        <v>45880012.482495591</v>
      </c>
      <c r="E110">
        <f>'Monthly Data'!BH110</f>
        <v>109</v>
      </c>
      <c r="F110">
        <f>'Monthly Data'!AJ110</f>
        <v>0</v>
      </c>
      <c r="G110">
        <f>'Monthly Data'!CA110</f>
        <v>31</v>
      </c>
      <c r="H110">
        <f>'Monthly Data'!AU110</f>
        <v>741.6</v>
      </c>
      <c r="I110">
        <f>'Monthly Data'!BA110</f>
        <v>7172.6</v>
      </c>
      <c r="K110">
        <f>'Res PW'!$B$6</f>
        <v>-58648470.173869401</v>
      </c>
      <c r="L110">
        <f>E110*'Res PW'!$B$7</f>
        <v>-9072194.2212859038</v>
      </c>
      <c r="M110">
        <f>F110*'Res PW'!$B$8</f>
        <v>0</v>
      </c>
      <c r="N110">
        <f>G110*'Res PW'!$B$9</f>
        <v>33675494.698620774</v>
      </c>
      <c r="O110">
        <f>H110*'Res PW'!$B$10</f>
        <v>21624502.968427859</v>
      </c>
      <c r="P110">
        <f>I110*'Res PW'!$B$11</f>
        <v>57426585.807898723</v>
      </c>
      <c r="Q110" s="32">
        <f t="shared" si="10"/>
        <v>45005919.079792045</v>
      </c>
      <c r="R110" s="33">
        <f t="shared" si="11"/>
        <v>-874093.40270354599</v>
      </c>
      <c r="S110" s="54">
        <f t="shared" si="12"/>
        <v>1.9051725477124384E-2</v>
      </c>
    </row>
    <row r="111" spans="1:19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Data'!F111</f>
        <v>37809964.571011797</v>
      </c>
      <c r="E111">
        <f>'Monthly Data'!BH111</f>
        <v>110</v>
      </c>
      <c r="F111">
        <f>'Monthly Data'!AJ111</f>
        <v>0</v>
      </c>
      <c r="G111">
        <f>'Monthly Data'!CA111</f>
        <v>28</v>
      </c>
      <c r="H111">
        <f>'Monthly Data'!AU111</f>
        <v>612.69999999999993</v>
      </c>
      <c r="I111">
        <f>'Monthly Data'!BA111</f>
        <v>7125.8</v>
      </c>
      <c r="K111">
        <f>'Res PW'!$B$6</f>
        <v>-58648470.173869401</v>
      </c>
      <c r="L111">
        <f>E111*'Res PW'!$B$7</f>
        <v>-9155425.3609307278</v>
      </c>
      <c r="M111">
        <f>F111*'Res PW'!$B$8</f>
        <v>0</v>
      </c>
      <c r="N111">
        <f>G111*'Res PW'!$B$9</f>
        <v>30416575.856818762</v>
      </c>
      <c r="O111">
        <f>H111*'Res PW'!$B$10</f>
        <v>17865875.092712712</v>
      </c>
      <c r="P111">
        <f>I111*'Res PW'!$B$11</f>
        <v>57051887.063258052</v>
      </c>
      <c r="Q111" s="32">
        <f t="shared" si="10"/>
        <v>37530442.477989405</v>
      </c>
      <c r="R111" s="33">
        <f t="shared" si="11"/>
        <v>-279522.0930223912</v>
      </c>
      <c r="S111" s="54">
        <f t="shared" si="12"/>
        <v>7.3928155234690603E-3</v>
      </c>
    </row>
    <row r="112" spans="1:19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Data'!F112</f>
        <v>36916486.736509435</v>
      </c>
      <c r="E112">
        <f>'Monthly Data'!BH112</f>
        <v>111</v>
      </c>
      <c r="F112">
        <f>'Monthly Data'!AJ112</f>
        <v>0</v>
      </c>
      <c r="G112">
        <f>'Monthly Data'!CA112</f>
        <v>31</v>
      </c>
      <c r="H112">
        <f>'Monthly Data'!AU112</f>
        <v>534</v>
      </c>
      <c r="I112">
        <f>'Monthly Data'!BA112</f>
        <v>7082.3</v>
      </c>
      <c r="K112">
        <f>'Res PW'!$B$6</f>
        <v>-58648470.173869401</v>
      </c>
      <c r="L112">
        <f>E112*'Res PW'!$B$7</f>
        <v>-9238656.5005755518</v>
      </c>
      <c r="M112">
        <f>F112*'Res PW'!$B$8</f>
        <v>0</v>
      </c>
      <c r="N112">
        <f>G112*'Res PW'!$B$9</f>
        <v>33675494.698620774</v>
      </c>
      <c r="O112">
        <f>H112*'Res PW'!$B$10</f>
        <v>15571041.781473134</v>
      </c>
      <c r="P112">
        <f>I112*'Res PW'!$B$11</f>
        <v>56703609.383944608</v>
      </c>
      <c r="Q112" s="32">
        <f t="shared" si="10"/>
        <v>38063019.189593554</v>
      </c>
      <c r="R112" s="33">
        <f t="shared" si="11"/>
        <v>1146532.4530841187</v>
      </c>
      <c r="S112" s="54">
        <f t="shared" si="12"/>
        <v>3.1057463871561435E-2</v>
      </c>
    </row>
    <row r="113" spans="1:19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Data'!F113</f>
        <v>32060943.701314684</v>
      </c>
      <c r="E113">
        <f>'Monthly Data'!BH113</f>
        <v>112</v>
      </c>
      <c r="F113">
        <f>'Monthly Data'!AJ113</f>
        <v>0</v>
      </c>
      <c r="G113">
        <f>'Monthly Data'!CA113</f>
        <v>30</v>
      </c>
      <c r="H113">
        <f>'Monthly Data'!AU113</f>
        <v>411.29999999999995</v>
      </c>
      <c r="I113">
        <f>'Monthly Data'!BA113</f>
        <v>7108.4</v>
      </c>
      <c r="K113">
        <f>'Res PW'!$B$6</f>
        <v>-58648470.173869401</v>
      </c>
      <c r="L113">
        <f>E113*'Res PW'!$B$7</f>
        <v>-9321887.6402203776</v>
      </c>
      <c r="M113">
        <f>F113*'Res PW'!$B$8</f>
        <v>0</v>
      </c>
      <c r="N113">
        <f>G113*'Res PW'!$B$9</f>
        <v>32589188.418020099</v>
      </c>
      <c r="O113">
        <f>H113*'Res PW'!$B$10</f>
        <v>11993201.282247003</v>
      </c>
      <c r="P113">
        <f>I113*'Res PW'!$B$11</f>
        <v>56912575.991532668</v>
      </c>
      <c r="Q113" s="32">
        <f t="shared" si="10"/>
        <v>33524607.877709996</v>
      </c>
      <c r="R113" s="33">
        <f t="shared" si="11"/>
        <v>1463664.176395312</v>
      </c>
      <c r="S113" s="54">
        <f t="shared" si="12"/>
        <v>4.5652560636738004E-2</v>
      </c>
    </row>
    <row r="114" spans="1:19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Data'!F114</f>
        <v>26314796.515882425</v>
      </c>
      <c r="E114">
        <f>'Monthly Data'!BH114</f>
        <v>113</v>
      </c>
      <c r="F114">
        <f>'Monthly Data'!AJ114</f>
        <v>16.599999999999998</v>
      </c>
      <c r="G114">
        <f>'Monthly Data'!CA114</f>
        <v>31</v>
      </c>
      <c r="H114">
        <f>'Monthly Data'!AU114</f>
        <v>46.900000000000006</v>
      </c>
      <c r="I114">
        <f>'Monthly Data'!BA114</f>
        <v>7174.7</v>
      </c>
      <c r="K114">
        <f>'Res PW'!$B$6</f>
        <v>-58648470.173869401</v>
      </c>
      <c r="L114">
        <f>E114*'Res PW'!$B$7</f>
        <v>-9405118.7798652016</v>
      </c>
      <c r="M114">
        <f>F114*'Res PW'!$B$8</f>
        <v>549152.1134147651</v>
      </c>
      <c r="N114">
        <f>G114*'Res PW'!$B$9</f>
        <v>33675494.698620774</v>
      </c>
      <c r="O114">
        <f>H114*'Res PW'!$B$10</f>
        <v>1367569.0253765732</v>
      </c>
      <c r="P114">
        <f>I114*'Res PW'!$B$11</f>
        <v>57443399.213106953</v>
      </c>
      <c r="Q114" s="32">
        <f t="shared" si="10"/>
        <v>24982026.096784458</v>
      </c>
      <c r="R114" s="33">
        <f t="shared" si="11"/>
        <v>-1332770.4190979674</v>
      </c>
      <c r="S114" s="54">
        <f t="shared" si="12"/>
        <v>5.0647186965461326E-2</v>
      </c>
    </row>
    <row r="115" spans="1:19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Data'!F115</f>
        <v>26456342.620542079</v>
      </c>
      <c r="E115">
        <f>'Monthly Data'!BH115</f>
        <v>114</v>
      </c>
      <c r="F115">
        <f>'Monthly Data'!AJ115</f>
        <v>22.5</v>
      </c>
      <c r="G115">
        <f>'Monthly Data'!CA115</f>
        <v>30</v>
      </c>
      <c r="H115">
        <f>'Monthly Data'!AU115</f>
        <v>7.3000000000000007</v>
      </c>
      <c r="I115">
        <f>'Monthly Data'!BA115</f>
        <v>7269.2</v>
      </c>
      <c r="K115">
        <f>'Res PW'!$B$6</f>
        <v>-58648470.173869401</v>
      </c>
      <c r="L115">
        <f>E115*'Res PW'!$B$7</f>
        <v>-9488349.9195100274</v>
      </c>
      <c r="M115">
        <f>F115*'Res PW'!$B$8</f>
        <v>744332.6838453142</v>
      </c>
      <c r="N115">
        <f>G115*'Res PW'!$B$9</f>
        <v>32589188.418020099</v>
      </c>
      <c r="O115">
        <f>H115*'Res PW'!$B$10</f>
        <v>212862.5561886777</v>
      </c>
      <c r="P115">
        <f>I115*'Res PW'!$B$11</f>
        <v>58200002.447477534</v>
      </c>
      <c r="Q115" s="32">
        <f t="shared" si="10"/>
        <v>23609566.012152202</v>
      </c>
      <c r="R115" s="33">
        <f t="shared" si="11"/>
        <v>-2846776.6083898768</v>
      </c>
      <c r="S115" s="54">
        <f t="shared" si="12"/>
        <v>0.1076028024440344</v>
      </c>
    </row>
    <row r="116" spans="1:19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Data'!F116</f>
        <v>30173052.301712304</v>
      </c>
      <c r="E116">
        <f>'Monthly Data'!BH116</f>
        <v>115</v>
      </c>
      <c r="F116">
        <f>'Monthly Data'!AJ116</f>
        <v>95.5</v>
      </c>
      <c r="G116">
        <f>'Monthly Data'!CA116</f>
        <v>31</v>
      </c>
      <c r="H116">
        <f>'Monthly Data'!AU116</f>
        <v>0</v>
      </c>
      <c r="I116">
        <f>'Monthly Data'!BA116</f>
        <v>7352.5</v>
      </c>
      <c r="K116">
        <f>'Res PW'!$B$6</f>
        <v>-58648470.173869401</v>
      </c>
      <c r="L116">
        <f>E116*'Res PW'!$B$7</f>
        <v>-9571581.0591548514</v>
      </c>
      <c r="M116">
        <f>F116*'Res PW'!$B$8</f>
        <v>3159278.7247656668</v>
      </c>
      <c r="N116">
        <f>G116*'Res PW'!$B$9</f>
        <v>33675494.698620774</v>
      </c>
      <c r="O116">
        <f>H116*'Res PW'!$B$10</f>
        <v>0</v>
      </c>
      <c r="P116">
        <f>I116*'Res PW'!$B$11</f>
        <v>58866934.187404193</v>
      </c>
      <c r="Q116" s="32">
        <f t="shared" si="10"/>
        <v>27481656.377766378</v>
      </c>
      <c r="R116" s="33">
        <f t="shared" si="11"/>
        <v>-2691395.9239459261</v>
      </c>
      <c r="S116" s="54">
        <f t="shared" si="12"/>
        <v>8.9198663000136416E-2</v>
      </c>
    </row>
    <row r="117" spans="1:19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Data'!F117</f>
        <v>28967855.979689192</v>
      </c>
      <c r="E117">
        <f>'Monthly Data'!BH117</f>
        <v>116</v>
      </c>
      <c r="F117">
        <f>'Monthly Data'!AJ117</f>
        <v>61.70000000000001</v>
      </c>
      <c r="G117">
        <f>'Monthly Data'!CA117</f>
        <v>31</v>
      </c>
      <c r="H117">
        <f>'Monthly Data'!AU117</f>
        <v>0</v>
      </c>
      <c r="I117">
        <f>'Monthly Data'!BA117</f>
        <v>7356</v>
      </c>
      <c r="K117">
        <f>'Res PW'!$B$6</f>
        <v>-58648470.173869401</v>
      </c>
      <c r="L117">
        <f>E117*'Res PW'!$B$7</f>
        <v>-9654812.1987996772</v>
      </c>
      <c r="M117">
        <f>F117*'Res PW'!$B$8</f>
        <v>2041125.6263669287</v>
      </c>
      <c r="N117">
        <f>G117*'Res PW'!$B$9</f>
        <v>33675494.698620774</v>
      </c>
      <c r="O117">
        <f>H117*'Res PW'!$B$10</f>
        <v>0</v>
      </c>
      <c r="P117">
        <f>I117*'Res PW'!$B$11</f>
        <v>58894956.529417925</v>
      </c>
      <c r="Q117" s="32">
        <f t="shared" si="10"/>
        <v>26308294.481736556</v>
      </c>
      <c r="R117" s="33">
        <f t="shared" si="11"/>
        <v>-2659561.4979526363</v>
      </c>
      <c r="S117" s="54">
        <f t="shared" si="12"/>
        <v>9.1810781571732045E-2</v>
      </c>
    </row>
    <row r="118" spans="1:19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Data'!F118</f>
        <v>25821940.611272778</v>
      </c>
      <c r="E118">
        <f>'Monthly Data'!BH118</f>
        <v>117</v>
      </c>
      <c r="F118">
        <f>'Monthly Data'!AJ118</f>
        <v>23.500000000000004</v>
      </c>
      <c r="G118">
        <f>'Monthly Data'!CA118</f>
        <v>30</v>
      </c>
      <c r="H118">
        <f>'Monthly Data'!AU118</f>
        <v>38.799999999999997</v>
      </c>
      <c r="I118">
        <f>'Monthly Data'!BA118</f>
        <v>7315.2</v>
      </c>
      <c r="K118">
        <f>'Res PW'!$B$6</f>
        <v>-58648470.173869401</v>
      </c>
      <c r="L118">
        <f>E118*'Res PW'!$B$7</f>
        <v>-9738043.3384445012</v>
      </c>
      <c r="M118">
        <f>F118*'Res PW'!$B$8</f>
        <v>777414.13646066166</v>
      </c>
      <c r="N118">
        <f>G118*'Res PW'!$B$9</f>
        <v>32589188.418020099</v>
      </c>
      <c r="O118">
        <f>H118*'Res PW'!$B$10</f>
        <v>1131379.0657699581</v>
      </c>
      <c r="P118">
        <f>I118*'Res PW'!$B$11</f>
        <v>58568296.08537221</v>
      </c>
      <c r="Q118" s="32">
        <f t="shared" si="10"/>
        <v>24679764.193309024</v>
      </c>
      <c r="R118" s="33">
        <f t="shared" si="11"/>
        <v>-1142176.4179637544</v>
      </c>
      <c r="S118" s="54">
        <f t="shared" si="12"/>
        <v>4.423278773498255E-2</v>
      </c>
    </row>
    <row r="119" spans="1:19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Data'!F119</f>
        <v>30041006.102256127</v>
      </c>
      <c r="E119">
        <f>'Monthly Data'!BH119</f>
        <v>118</v>
      </c>
      <c r="F119">
        <f>'Monthly Data'!AJ119</f>
        <v>0</v>
      </c>
      <c r="G119">
        <f>'Monthly Data'!CA119</f>
        <v>31</v>
      </c>
      <c r="H119">
        <f>'Monthly Data'!AU119</f>
        <v>256.5</v>
      </c>
      <c r="I119">
        <f>'Monthly Data'!BA119</f>
        <v>7274.4</v>
      </c>
      <c r="K119">
        <f>'Res PW'!$B$6</f>
        <v>-58648470.173869401</v>
      </c>
      <c r="L119">
        <f>E119*'Res PW'!$B$7</f>
        <v>-9821274.478089327</v>
      </c>
      <c r="M119">
        <f>F119*'Res PW'!$B$8</f>
        <v>0</v>
      </c>
      <c r="N119">
        <f>G119*'Res PW'!$B$9</f>
        <v>33675494.698620774</v>
      </c>
      <c r="O119">
        <f>H119*'Res PW'!$B$10</f>
        <v>7479348.7208761405</v>
      </c>
      <c r="P119">
        <f>I119*'Res PW'!$B$11</f>
        <v>58241635.641326495</v>
      </c>
      <c r="Q119" s="32">
        <f t="shared" si="10"/>
        <v>30926734.408864677</v>
      </c>
      <c r="R119" s="33">
        <f t="shared" si="11"/>
        <v>885728.30660855025</v>
      </c>
      <c r="S119" s="54">
        <f t="shared" si="12"/>
        <v>2.9483976122292078E-2</v>
      </c>
    </row>
    <row r="120" spans="1:19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Data'!F120</f>
        <v>35687273.564413585</v>
      </c>
      <c r="E120">
        <f>'Monthly Data'!BH120</f>
        <v>119</v>
      </c>
      <c r="F120">
        <f>'Monthly Data'!AJ120</f>
        <v>0</v>
      </c>
      <c r="G120">
        <f>'Monthly Data'!CA120</f>
        <v>30</v>
      </c>
      <c r="H120">
        <f>'Monthly Data'!AU120</f>
        <v>507</v>
      </c>
      <c r="I120">
        <f>'Monthly Data'!BA120</f>
        <v>7279</v>
      </c>
      <c r="K120">
        <f>'Res PW'!$B$6</f>
        <v>-58648470.173869401</v>
      </c>
      <c r="L120">
        <f>E120*'Res PW'!$B$7</f>
        <v>-9904505.617734151</v>
      </c>
      <c r="M120">
        <f>F120*'Res PW'!$B$8</f>
        <v>0</v>
      </c>
      <c r="N120">
        <f>G120*'Res PW'!$B$9</f>
        <v>32589188.418020099</v>
      </c>
      <c r="O120">
        <f>H120*'Res PW'!$B$10</f>
        <v>14783741.916117752</v>
      </c>
      <c r="P120">
        <f>I120*'Res PW'!$B$11</f>
        <v>58278465.005115964</v>
      </c>
      <c r="Q120" s="32">
        <f t="shared" si="10"/>
        <v>37098419.547650263</v>
      </c>
      <c r="R120" s="33">
        <f t="shared" si="11"/>
        <v>1411145.9832366779</v>
      </c>
      <c r="S120" s="54">
        <f t="shared" si="12"/>
        <v>3.9541994730688416E-2</v>
      </c>
    </row>
    <row r="121" spans="1:19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Data'!F121</f>
        <v>41389521.107773468</v>
      </c>
      <c r="E121">
        <f>'Monthly Data'!BH121</f>
        <v>120</v>
      </c>
      <c r="F121">
        <f>'Monthly Data'!AJ121</f>
        <v>0</v>
      </c>
      <c r="G121">
        <f>'Monthly Data'!CA121</f>
        <v>31</v>
      </c>
      <c r="H121">
        <f>'Monthly Data'!AU121</f>
        <v>622.80000000000007</v>
      </c>
      <c r="I121">
        <f>'Monthly Data'!BA121</f>
        <v>7302.7</v>
      </c>
      <c r="K121">
        <f>'Res PW'!$B$6</f>
        <v>-58648470.173869401</v>
      </c>
      <c r="L121">
        <f>E121*'Res PW'!$B$7</f>
        <v>-9987736.7573789749</v>
      </c>
      <c r="M121">
        <f>F121*'Res PW'!$B$8</f>
        <v>0</v>
      </c>
      <c r="N121">
        <f>G121*'Res PW'!$B$9</f>
        <v>33675494.698620774</v>
      </c>
      <c r="O121">
        <f>H121*'Res PW'!$B$10</f>
        <v>18160383.560864173</v>
      </c>
      <c r="P121">
        <f>I121*'Res PW'!$B$11</f>
        <v>58468216.292466044</v>
      </c>
      <c r="Q121" s="32">
        <f t="shared" si="10"/>
        <v>41667887.620702609</v>
      </c>
      <c r="R121" s="33">
        <f t="shared" si="11"/>
        <v>278366.51292914152</v>
      </c>
      <c r="S121" s="54">
        <f t="shared" si="12"/>
        <v>6.7255311363547243E-3</v>
      </c>
    </row>
    <row r="122" spans="1:19" s="210" customFormat="1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Data'!F122</f>
        <v>46609467.029083468</v>
      </c>
      <c r="E122" s="210">
        <f>'Monthly Data'!BH122</f>
        <v>121</v>
      </c>
      <c r="F122" s="210">
        <f>'Monthly Data'!AJ122</f>
        <v>0</v>
      </c>
      <c r="G122" s="210">
        <f>'Monthly Data'!CA122</f>
        <v>31</v>
      </c>
      <c r="H122" s="210">
        <f>'Monthly Data'!AU122</f>
        <v>875.99999999999977</v>
      </c>
      <c r="I122" s="210">
        <f>'Monthly Data'!BA122</f>
        <v>7293.3</v>
      </c>
      <c r="K122" s="210">
        <f>'Res PW'!$B$6</f>
        <v>-58648470.173869401</v>
      </c>
      <c r="L122" s="210">
        <f>E122*'Res PW'!$B$7</f>
        <v>-10070967.897023801</v>
      </c>
      <c r="M122" s="210">
        <f>F122*'Res PW'!$B$8</f>
        <v>0</v>
      </c>
      <c r="N122" s="210">
        <f>G122*'Res PW'!$B$9</f>
        <v>33675494.698620774</v>
      </c>
      <c r="O122" s="210">
        <f>H122*'Res PW'!$B$10</f>
        <v>25543506.742641315</v>
      </c>
      <c r="P122" s="210">
        <f>I122*'Res PW'!$B$11</f>
        <v>58392956.288200617</v>
      </c>
      <c r="Q122" s="32">
        <f t="shared" ref="Q122:Q133" si="13">SUM(K122:P122)</f>
        <v>48892519.658569507</v>
      </c>
      <c r="R122" s="33">
        <f t="shared" ref="R122:R133" si="14">Q122-D122</f>
        <v>2283052.6294860393</v>
      </c>
      <c r="S122" s="54">
        <f t="shared" ref="S122:S133" si="15">ABS(R122/D122)</f>
        <v>4.898259463171839E-2</v>
      </c>
    </row>
    <row r="123" spans="1:19" s="210" customFormat="1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Data'!F123</f>
        <v>40518590.669083469</v>
      </c>
      <c r="E123" s="210">
        <f>'Monthly Data'!BH123</f>
        <v>122</v>
      </c>
      <c r="F123" s="210">
        <f>'Monthly Data'!AJ123</f>
        <v>0</v>
      </c>
      <c r="G123" s="210">
        <f>'Monthly Data'!CA123</f>
        <v>28</v>
      </c>
      <c r="H123" s="210">
        <f>'Monthly Data'!AU123</f>
        <v>678.89999999999986</v>
      </c>
      <c r="I123" s="210">
        <f>'Monthly Data'!BA123</f>
        <v>7286.5</v>
      </c>
      <c r="K123" s="210">
        <f>'Res PW'!$B$6</f>
        <v>-58648470.173869401</v>
      </c>
      <c r="L123" s="210">
        <f>E123*'Res PW'!$B$7</f>
        <v>-10154199.036668625</v>
      </c>
      <c r="M123" s="210">
        <f>F123*'Res PW'!$B$8</f>
        <v>0</v>
      </c>
      <c r="N123" s="210">
        <f>G123*'Res PW'!$B$9</f>
        <v>30416575.856818762</v>
      </c>
      <c r="O123" s="210">
        <f>H123*'Res PW'!$B$10</f>
        <v>19796217.725547019</v>
      </c>
      <c r="P123" s="210">
        <f>I123*'Res PW'!$B$11</f>
        <v>58338512.880859666</v>
      </c>
      <c r="Q123" s="32">
        <f t="shared" si="13"/>
        <v>39748637.252687424</v>
      </c>
      <c r="R123" s="33">
        <f t="shared" si="14"/>
        <v>-769953.41639604419</v>
      </c>
      <c r="S123" s="54">
        <f t="shared" si="15"/>
        <v>1.9002472783031289E-2</v>
      </c>
    </row>
    <row r="124" spans="1:19" s="210" customFormat="1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Data'!F124</f>
        <v>38295237.439083472</v>
      </c>
      <c r="E124" s="210">
        <f>'Monthly Data'!BH124</f>
        <v>123</v>
      </c>
      <c r="F124" s="210">
        <f>'Monthly Data'!AJ124</f>
        <v>0</v>
      </c>
      <c r="G124" s="210">
        <f>'Monthly Data'!CA124</f>
        <v>31</v>
      </c>
      <c r="H124" s="210">
        <f>'Monthly Data'!AU124</f>
        <v>572.19999999999982</v>
      </c>
      <c r="I124" s="210">
        <f>'Monthly Data'!BA124</f>
        <v>7268.2</v>
      </c>
      <c r="K124" s="210">
        <f>'Res PW'!$B$6</f>
        <v>-58648470.173869401</v>
      </c>
      <c r="L124" s="210">
        <f>E124*'Res PW'!$B$7</f>
        <v>-10237430.176313451</v>
      </c>
      <c r="M124" s="210">
        <f>F124*'Res PW'!$B$8</f>
        <v>0</v>
      </c>
      <c r="N124" s="210">
        <f>G124*'Res PW'!$B$9</f>
        <v>33675494.698620774</v>
      </c>
      <c r="O124" s="210">
        <f>H124*'Res PW'!$B$10</f>
        <v>16684925.294679634</v>
      </c>
      <c r="P124" s="210">
        <f>I124*'Res PW'!$B$11</f>
        <v>58191996.064045042</v>
      </c>
      <c r="Q124" s="32">
        <f t="shared" si="13"/>
        <v>39666515.707162604</v>
      </c>
      <c r="R124" s="33">
        <f t="shared" si="14"/>
        <v>1371278.2680791318</v>
      </c>
      <c r="S124" s="54">
        <f t="shared" si="15"/>
        <v>3.5808062824011333E-2</v>
      </c>
    </row>
    <row r="125" spans="1:19" s="210" customFormat="1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Data'!F125</f>
        <v>32064715.489083473</v>
      </c>
      <c r="E125" s="210">
        <f>'Monthly Data'!BH125</f>
        <v>124</v>
      </c>
      <c r="F125" s="210">
        <f>'Monthly Data'!AJ125</f>
        <v>0</v>
      </c>
      <c r="G125" s="210">
        <f>'Monthly Data'!CA125</f>
        <v>30</v>
      </c>
      <c r="H125" s="210">
        <f>'Monthly Data'!AU125</f>
        <v>307.79999999999995</v>
      </c>
      <c r="I125" s="210">
        <f>'Monthly Data'!BA125</f>
        <v>7304.3</v>
      </c>
      <c r="K125" s="210">
        <f>'Res PW'!$B$6</f>
        <v>-58648470.173869401</v>
      </c>
      <c r="L125" s="210">
        <f>E125*'Res PW'!$B$7</f>
        <v>-10320661.315958275</v>
      </c>
      <c r="M125" s="210">
        <f>F125*'Res PW'!$B$8</f>
        <v>0</v>
      </c>
      <c r="N125" s="210">
        <f>G125*'Res PW'!$B$9</f>
        <v>32589188.418020099</v>
      </c>
      <c r="O125" s="210">
        <f>H125*'Res PW'!$B$10</f>
        <v>8975218.4650513679</v>
      </c>
      <c r="P125" s="210">
        <f>I125*'Res PW'!$B$11</f>
        <v>58481026.505958036</v>
      </c>
      <c r="Q125" s="32">
        <f t="shared" si="13"/>
        <v>31076301.899201825</v>
      </c>
      <c r="R125" s="33">
        <f t="shared" si="14"/>
        <v>-988413.58988164738</v>
      </c>
      <c r="S125" s="54">
        <f t="shared" si="15"/>
        <v>3.0825584284948845E-2</v>
      </c>
    </row>
    <row r="126" spans="1:19" s="210" customFormat="1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Data'!F126</f>
        <v>26805282.439083476</v>
      </c>
      <c r="E126" s="210">
        <f>'Monthly Data'!BH126</f>
        <v>125</v>
      </c>
      <c r="F126" s="210">
        <f>'Monthly Data'!AJ126</f>
        <v>0</v>
      </c>
      <c r="G126" s="210">
        <f>'Monthly Data'!CA126</f>
        <v>31</v>
      </c>
      <c r="H126" s="210">
        <f>'Monthly Data'!AU126</f>
        <v>113.10000000000001</v>
      </c>
      <c r="I126" s="210">
        <f>'Monthly Data'!BA126</f>
        <v>7376.9</v>
      </c>
      <c r="K126" s="210">
        <f>'Res PW'!$B$6</f>
        <v>-58648470.173869401</v>
      </c>
      <c r="L126" s="210">
        <f>E126*'Res PW'!$B$7</f>
        <v>-10403892.4556031</v>
      </c>
      <c r="M126" s="210">
        <f>F126*'Res PW'!$B$8</f>
        <v>0</v>
      </c>
      <c r="N126" s="210">
        <f>G126*'Res PW'!$B$9</f>
        <v>33675494.698620774</v>
      </c>
      <c r="O126" s="210">
        <f>H126*'Res PW'!$B$10</f>
        <v>3297911.6582108834</v>
      </c>
      <c r="P126" s="210">
        <f>I126*'Res PW'!$B$11</f>
        <v>59062289.943157017</v>
      </c>
      <c r="Q126" s="32">
        <f t="shared" si="13"/>
        <v>26983333.670516182</v>
      </c>
      <c r="R126" s="33">
        <f t="shared" si="14"/>
        <v>178051.23143270612</v>
      </c>
      <c r="S126" s="54">
        <f t="shared" si="15"/>
        <v>6.6423934102294068E-3</v>
      </c>
    </row>
    <row r="127" spans="1:19" s="210" customFormat="1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Data'!F127</f>
        <v>25761106.719083473</v>
      </c>
      <c r="E127" s="210">
        <f>'Monthly Data'!BH127</f>
        <v>126</v>
      </c>
      <c r="F127" s="210">
        <f>'Monthly Data'!AJ127</f>
        <v>11.7</v>
      </c>
      <c r="G127" s="210">
        <f>'Monthly Data'!CA127</f>
        <v>30</v>
      </c>
      <c r="H127" s="210">
        <f>'Monthly Data'!AU127</f>
        <v>10.599999999999998</v>
      </c>
      <c r="I127" s="210">
        <f>'Monthly Data'!BA127</f>
        <v>7472.1</v>
      </c>
      <c r="K127" s="210">
        <f>'Res PW'!$B$6</f>
        <v>-58648470.173869401</v>
      </c>
      <c r="L127" s="210">
        <f>E127*'Res PW'!$B$7</f>
        <v>-10487123.595247924</v>
      </c>
      <c r="M127" s="210">
        <f>F127*'Res PW'!$B$8</f>
        <v>387052.99559956335</v>
      </c>
      <c r="N127" s="210">
        <f>G127*'Res PW'!$B$9</f>
        <v>32589188.418020099</v>
      </c>
      <c r="O127" s="210">
        <f>H127*'Res PW'!$B$10</f>
        <v>309088.09528766893</v>
      </c>
      <c r="P127" s="210">
        <f>I127*'Res PW'!$B$11</f>
        <v>59824497.64593035</v>
      </c>
      <c r="Q127" s="32">
        <f t="shared" si="13"/>
        <v>23974233.385720357</v>
      </c>
      <c r="R127" s="33">
        <f t="shared" si="14"/>
        <v>-1786873.3333631158</v>
      </c>
      <c r="S127" s="54">
        <f t="shared" si="15"/>
        <v>6.9363220798251829E-2</v>
      </c>
    </row>
    <row r="128" spans="1:19" s="210" customFormat="1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Data'!F128</f>
        <v>29891525.479083475</v>
      </c>
      <c r="E128" s="210">
        <f>'Monthly Data'!BH128</f>
        <v>127</v>
      </c>
      <c r="F128" s="210">
        <f>'Monthly Data'!AJ128</f>
        <v>75.199999999999989</v>
      </c>
      <c r="G128" s="210">
        <f>'Monthly Data'!CA128</f>
        <v>31</v>
      </c>
      <c r="H128" s="210">
        <f>'Monthly Data'!AU128</f>
        <v>0</v>
      </c>
      <c r="I128" s="210">
        <f>'Monthly Data'!BA128</f>
        <v>7524.4</v>
      </c>
      <c r="K128" s="210">
        <f>'Res PW'!$B$6</f>
        <v>-58648470.173869401</v>
      </c>
      <c r="L128" s="210">
        <f>E128*'Res PW'!$B$7</f>
        <v>-10570354.73489275</v>
      </c>
      <c r="M128" s="210">
        <f>F128*'Res PW'!$B$8</f>
        <v>2487725.2366741165</v>
      </c>
      <c r="N128" s="210">
        <f>G128*'Res PW'!$B$9</f>
        <v>33675494.698620774</v>
      </c>
      <c r="O128" s="210">
        <f>H128*'Res PW'!$B$10</f>
        <v>0</v>
      </c>
      <c r="P128" s="210">
        <f>I128*'Res PW'!$B$11</f>
        <v>60243231.49944973</v>
      </c>
      <c r="Q128" s="32">
        <f t="shared" si="13"/>
        <v>27187626.525982462</v>
      </c>
      <c r="R128" s="33">
        <f t="shared" si="14"/>
        <v>-2703898.9531010129</v>
      </c>
      <c r="S128" s="54">
        <f t="shared" si="15"/>
        <v>9.0457041243781955E-2</v>
      </c>
    </row>
    <row r="129" spans="1:22" s="210" customFormat="1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Data'!F129</f>
        <v>27325099.029083475</v>
      </c>
      <c r="E129" s="210">
        <f>'Monthly Data'!BH129</f>
        <v>128</v>
      </c>
      <c r="F129" s="210">
        <f>'Monthly Data'!AJ129</f>
        <v>22.999999999999996</v>
      </c>
      <c r="G129" s="210">
        <f>'Monthly Data'!CA129</f>
        <v>31</v>
      </c>
      <c r="H129" s="210">
        <f>'Monthly Data'!AU129</f>
        <v>0</v>
      </c>
      <c r="I129" s="210">
        <f>'Monthly Data'!BA129</f>
        <v>7540.9</v>
      </c>
      <c r="K129" s="210">
        <f>'Res PW'!$B$6</f>
        <v>-58648470.173869401</v>
      </c>
      <c r="L129" s="210">
        <f>E129*'Res PW'!$B$7</f>
        <v>-10653585.874537574</v>
      </c>
      <c r="M129" s="210">
        <f>F129*'Res PW'!$B$8</f>
        <v>760873.41015298769</v>
      </c>
      <c r="N129" s="210">
        <f>G129*'Res PW'!$B$9</f>
        <v>33675494.698620774</v>
      </c>
      <c r="O129" s="210">
        <f>H129*'Res PW'!$B$10</f>
        <v>0</v>
      </c>
      <c r="P129" s="210">
        <f>I129*'Res PW'!$B$11</f>
        <v>60375336.826085858</v>
      </c>
      <c r="Q129" s="32">
        <f t="shared" si="13"/>
        <v>25509648.886452645</v>
      </c>
      <c r="R129" s="33">
        <f t="shared" si="14"/>
        <v>-1815450.1426308304</v>
      </c>
      <c r="S129" s="54">
        <f t="shared" si="15"/>
        <v>6.6438922717116433E-2</v>
      </c>
    </row>
    <row r="130" spans="1:22" s="210" customFormat="1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Data'!F130</f>
        <v>24431668.699083474</v>
      </c>
      <c r="E130" s="210">
        <f>'Monthly Data'!BH130</f>
        <v>129</v>
      </c>
      <c r="F130" s="210">
        <f>'Monthly Data'!AJ130</f>
        <v>1.8000000000000007</v>
      </c>
      <c r="G130" s="210">
        <f>'Monthly Data'!CA130</f>
        <v>30</v>
      </c>
      <c r="H130" s="210">
        <f>'Monthly Data'!AU130</f>
        <v>16.100000000000001</v>
      </c>
      <c r="I130" s="210">
        <f>'Monthly Data'!BA130</f>
        <v>7535</v>
      </c>
      <c r="K130" s="210">
        <f>'Res PW'!$B$6</f>
        <v>-58648470.173869401</v>
      </c>
      <c r="L130" s="210">
        <f>E130*'Res PW'!$B$7</f>
        <v>-10736817.014182398</v>
      </c>
      <c r="M130" s="210">
        <f>F130*'Res PW'!$B$8</f>
        <v>59546.614707625158</v>
      </c>
      <c r="N130" s="210">
        <f>G130*'Res PW'!$B$9</f>
        <v>32589188.418020099</v>
      </c>
      <c r="O130" s="210">
        <f>H130*'Res PW'!$B$10</f>
        <v>469463.99378598778</v>
      </c>
      <c r="P130" s="210">
        <f>I130*'Res PW'!$B$11</f>
        <v>60328099.163834155</v>
      </c>
      <c r="Q130" s="32">
        <f t="shared" si="13"/>
        <v>24061011.002296053</v>
      </c>
      <c r="R130" s="33">
        <f t="shared" si="14"/>
        <v>-370657.69678742066</v>
      </c>
      <c r="S130" s="54">
        <f t="shared" si="15"/>
        <v>1.5171198551874824E-2</v>
      </c>
    </row>
    <row r="131" spans="1:22" s="210" customFormat="1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Data'!F131</f>
        <v>27845510.669083472</v>
      </c>
      <c r="E131" s="210">
        <f>'Monthly Data'!BH131</f>
        <v>130</v>
      </c>
      <c r="F131" s="210">
        <f>'Monthly Data'!AJ131</f>
        <v>0</v>
      </c>
      <c r="G131" s="210">
        <f>'Monthly Data'!CA131</f>
        <v>31</v>
      </c>
      <c r="H131" s="210">
        <f>'Monthly Data'!AU131</f>
        <v>175.9</v>
      </c>
      <c r="I131" s="210">
        <f>'Monthly Data'!BA131</f>
        <v>7538.5</v>
      </c>
      <c r="K131" s="210">
        <f>'Res PW'!$B$6</f>
        <v>-58648470.173869401</v>
      </c>
      <c r="L131" s="210">
        <f>E131*'Res PW'!$B$7</f>
        <v>-10820048.153827224</v>
      </c>
      <c r="M131" s="210">
        <f>F131*'Res PW'!$B$8</f>
        <v>0</v>
      </c>
      <c r="N131" s="210">
        <f>G131*'Res PW'!$B$9</f>
        <v>33675494.698620774</v>
      </c>
      <c r="O131" s="210">
        <f>H131*'Res PW'!$B$10</f>
        <v>5129112.8265189594</v>
      </c>
      <c r="P131" s="210">
        <f>I131*'Res PW'!$B$11</f>
        <v>60356121.505847879</v>
      </c>
      <c r="Q131" s="32">
        <f t="shared" si="13"/>
        <v>29692210.703290991</v>
      </c>
      <c r="R131" s="33">
        <f t="shared" si="14"/>
        <v>1846700.0342075191</v>
      </c>
      <c r="S131" s="54">
        <f t="shared" si="15"/>
        <v>6.6319488845212216E-2</v>
      </c>
    </row>
    <row r="132" spans="1:22" s="210" customFormat="1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Data'!F132</f>
        <v>36770074.299083471</v>
      </c>
      <c r="E132" s="210">
        <f>'Monthly Data'!BH132</f>
        <v>131</v>
      </c>
      <c r="F132" s="210">
        <f>'Monthly Data'!AJ132</f>
        <v>0</v>
      </c>
      <c r="G132" s="210">
        <f>'Monthly Data'!CA132</f>
        <v>30</v>
      </c>
      <c r="H132" s="210">
        <f>'Monthly Data'!AU132</f>
        <v>500.00000000000011</v>
      </c>
      <c r="I132" s="210">
        <f>'Monthly Data'!BA132</f>
        <v>7530.1</v>
      </c>
      <c r="K132" s="210">
        <f>'Res PW'!$B$6</f>
        <v>-58648470.173869401</v>
      </c>
      <c r="L132" s="210">
        <f>E132*'Res PW'!$B$7</f>
        <v>-10903279.293472048</v>
      </c>
      <c r="M132" s="210">
        <f>F132*'Res PW'!$B$8</f>
        <v>0</v>
      </c>
      <c r="N132" s="210">
        <f>G132*'Res PW'!$B$9</f>
        <v>32589188.418020099</v>
      </c>
      <c r="O132" s="210">
        <f>H132*'Res PW'!$B$10</f>
        <v>14579627.136210803</v>
      </c>
      <c r="P132" s="210">
        <f>I132*'Res PW'!$B$11</f>
        <v>60288867.885014944</v>
      </c>
      <c r="Q132" s="32">
        <f t="shared" si="13"/>
        <v>37905933.971904397</v>
      </c>
      <c r="R132" s="33">
        <f t="shared" si="14"/>
        <v>1135859.6728209257</v>
      </c>
      <c r="S132" s="54">
        <f t="shared" si="15"/>
        <v>3.0890872386658139E-2</v>
      </c>
    </row>
    <row r="133" spans="1:22" s="210" customFormat="1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Data'!F133</f>
        <v>41163047.259083472</v>
      </c>
      <c r="E133" s="210">
        <f>'Monthly Data'!BH133</f>
        <v>132</v>
      </c>
      <c r="F133" s="210">
        <f>'Monthly Data'!AJ133</f>
        <v>0</v>
      </c>
      <c r="G133" s="210">
        <f>'Monthly Data'!CA133</f>
        <v>31</v>
      </c>
      <c r="H133" s="210">
        <f>'Monthly Data'!AU133</f>
        <v>621.69999999999993</v>
      </c>
      <c r="I133" s="210">
        <f>'Monthly Data'!BA133</f>
        <v>7535.2</v>
      </c>
      <c r="K133" s="210">
        <f>'Res PW'!$B$6</f>
        <v>-58648470.173869401</v>
      </c>
      <c r="L133" s="210">
        <f>E133*'Res PW'!$B$7</f>
        <v>-10986510.433116874</v>
      </c>
      <c r="M133" s="210">
        <f>F133*'Res PW'!$B$8</f>
        <v>0</v>
      </c>
      <c r="N133" s="210">
        <f>G133*'Res PW'!$B$9</f>
        <v>33675494.698620774</v>
      </c>
      <c r="O133" s="210">
        <f>H133*'Res PW'!$B$10</f>
        <v>18128308.381164506</v>
      </c>
      <c r="P133" s="210">
        <f>I133*'Res PW'!$B$11</f>
        <v>60329700.440520652</v>
      </c>
      <c r="Q133" s="32">
        <f t="shared" si="13"/>
        <v>42498522.913319662</v>
      </c>
      <c r="R133" s="33">
        <f t="shared" si="14"/>
        <v>1335475.65423619</v>
      </c>
      <c r="S133" s="54">
        <f t="shared" si="15"/>
        <v>3.2443556615976477E-2</v>
      </c>
    </row>
    <row r="134" spans="1:22" x14ac:dyDescent="0.2">
      <c r="S134" s="57">
        <f>AVERAGE(S14:S133)</f>
        <v>3.8625925489013668E-2</v>
      </c>
    </row>
    <row r="136" spans="1:22" x14ac:dyDescent="0.2">
      <c r="T136">
        <v>1</v>
      </c>
      <c r="U136" s="32">
        <f t="shared" ref="U136:U147" si="16">SUMIF($B:$B,$T136,R:R)</f>
        <v>-8652807.4139295816</v>
      </c>
      <c r="V136" s="55">
        <f t="shared" ref="V136:V147" si="17">SUMIF($B:$B,$T136,S:S)</f>
        <v>0.40144793349127189</v>
      </c>
    </row>
    <row r="137" spans="1:22" x14ac:dyDescent="0.2">
      <c r="T137">
        <v>2</v>
      </c>
      <c r="U137" s="32">
        <f t="shared" si="16"/>
        <v>-812709.47854415327</v>
      </c>
      <c r="V137" s="55">
        <f t="shared" si="17"/>
        <v>0.33913668527888341</v>
      </c>
    </row>
    <row r="138" spans="1:22" x14ac:dyDescent="0.2">
      <c r="T138">
        <v>3</v>
      </c>
      <c r="U138" s="32">
        <f t="shared" si="16"/>
        <v>1393093.9727397338</v>
      </c>
      <c r="V138" s="55">
        <f t="shared" si="17"/>
        <v>0.40525231128211814</v>
      </c>
    </row>
    <row r="139" spans="1:22" x14ac:dyDescent="0.2">
      <c r="T139">
        <v>4</v>
      </c>
      <c r="U139" s="32">
        <f t="shared" si="16"/>
        <v>867522.55659828708</v>
      </c>
      <c r="V139" s="55">
        <f t="shared" si="17"/>
        <v>0.46241397406180584</v>
      </c>
    </row>
    <row r="140" spans="1:22" x14ac:dyDescent="0.2">
      <c r="T140">
        <v>5</v>
      </c>
      <c r="U140" s="32">
        <f t="shared" si="16"/>
        <v>-2816505.7058729604</v>
      </c>
      <c r="V140" s="55">
        <f t="shared" si="17"/>
        <v>0.32735002158116433</v>
      </c>
    </row>
    <row r="141" spans="1:22" x14ac:dyDescent="0.2">
      <c r="T141">
        <v>6</v>
      </c>
      <c r="U141" s="32">
        <f t="shared" si="16"/>
        <v>-3879692.2577798478</v>
      </c>
      <c r="V141" s="55">
        <f t="shared" si="17"/>
        <v>0.58896603425002614</v>
      </c>
    </row>
    <row r="142" spans="1:22" x14ac:dyDescent="0.2">
      <c r="T142">
        <v>7</v>
      </c>
      <c r="U142" s="32">
        <f t="shared" si="16"/>
        <v>2602366.9352475032</v>
      </c>
      <c r="V142" s="55">
        <f t="shared" si="17"/>
        <v>0.63833913055504465</v>
      </c>
    </row>
    <row r="143" spans="1:22" x14ac:dyDescent="0.2">
      <c r="T143">
        <v>8</v>
      </c>
      <c r="U143" s="32">
        <f t="shared" si="16"/>
        <v>2989822.484561801</v>
      </c>
      <c r="V143" s="55">
        <f t="shared" si="17"/>
        <v>0.53489837390606954</v>
      </c>
    </row>
    <row r="144" spans="1:22" x14ac:dyDescent="0.2">
      <c r="T144">
        <v>9</v>
      </c>
      <c r="U144" s="32">
        <f t="shared" si="16"/>
        <v>3720372.6388494223</v>
      </c>
      <c r="V144" s="55">
        <f t="shared" si="17"/>
        <v>0.50080705665025071</v>
      </c>
    </row>
    <row r="145" spans="20:22" x14ac:dyDescent="0.2">
      <c r="T145">
        <v>10</v>
      </c>
      <c r="U145" s="32">
        <f t="shared" si="16"/>
        <v>7196424.8185481913</v>
      </c>
      <c r="V145" s="55">
        <f t="shared" si="17"/>
        <v>0.33171554461691305</v>
      </c>
    </row>
    <row r="146" spans="20:22" x14ac:dyDescent="0.2">
      <c r="T146">
        <v>11</v>
      </c>
      <c r="U146" s="32">
        <f t="shared" si="16"/>
        <v>766980.46029785648</v>
      </c>
      <c r="V146" s="55">
        <f t="shared" si="17"/>
        <v>0.33651891802062911</v>
      </c>
    </row>
    <row r="147" spans="20:22" x14ac:dyDescent="0.2">
      <c r="T147">
        <v>12</v>
      </c>
      <c r="U147" s="32">
        <f t="shared" si="16"/>
        <v>-1834789.0421060249</v>
      </c>
      <c r="V147" s="55">
        <f t="shared" si="17"/>
        <v>0.39428076573005238</v>
      </c>
    </row>
    <row r="148" spans="20:22" x14ac:dyDescent="0.2">
      <c r="U148" s="32"/>
      <c r="V148" s="55"/>
    </row>
    <row r="149" spans="20:22" x14ac:dyDescent="0.2">
      <c r="T149">
        <v>2009</v>
      </c>
      <c r="U149" s="32">
        <f t="shared" ref="U149:U159" si="18">SUMIF($C:$C,$T149,R:R)</f>
        <v>-1603996.4374085702</v>
      </c>
      <c r="V149" s="56">
        <f t="shared" ref="V149:V159" si="19">SUMIF($C:$C,$T149,S:S)</f>
        <v>0.62601569074258545</v>
      </c>
    </row>
    <row r="150" spans="20:22" x14ac:dyDescent="0.2">
      <c r="T150">
        <v>2010</v>
      </c>
      <c r="U150" s="32">
        <f t="shared" si="18"/>
        <v>-246048.36154704913</v>
      </c>
      <c r="V150" s="56">
        <f t="shared" si="19"/>
        <v>0.82980484117764275</v>
      </c>
    </row>
    <row r="151" spans="20:22" x14ac:dyDescent="0.2">
      <c r="T151">
        <v>2011</v>
      </c>
      <c r="U151" s="32">
        <f t="shared" si="18"/>
        <v>6516617.337879777</v>
      </c>
      <c r="V151" s="56">
        <f t="shared" si="19"/>
        <v>0.69441595130844247</v>
      </c>
    </row>
    <row r="152" spans="20:22" x14ac:dyDescent="0.2">
      <c r="T152">
        <v>2012</v>
      </c>
      <c r="U152" s="32">
        <f t="shared" si="18"/>
        <v>663832.47395865619</v>
      </c>
      <c r="V152" s="56">
        <f t="shared" si="19"/>
        <v>0.18436536901122078</v>
      </c>
    </row>
    <row r="153" spans="20:22" x14ac:dyDescent="0.2">
      <c r="T153">
        <v>2013</v>
      </c>
      <c r="U153" s="32">
        <f t="shared" si="18"/>
        <v>-1281766.7173108347</v>
      </c>
      <c r="V153" s="56">
        <f t="shared" si="19"/>
        <v>0.2482559269549659</v>
      </c>
    </row>
    <row r="154" spans="20:22" x14ac:dyDescent="0.2">
      <c r="T154">
        <v>2014</v>
      </c>
      <c r="U154" s="32">
        <f t="shared" si="18"/>
        <v>-2655103.4049153402</v>
      </c>
      <c r="V154" s="56">
        <f t="shared" si="19"/>
        <v>0.35907840069579355</v>
      </c>
    </row>
    <row r="155" spans="20:22" x14ac:dyDescent="0.2">
      <c r="T155">
        <v>2015</v>
      </c>
      <c r="U155" s="32">
        <f t="shared" si="18"/>
        <v>418501.19819201529</v>
      </c>
      <c r="V155" s="56">
        <f t="shared" si="19"/>
        <v>0.40188590836530408</v>
      </c>
    </row>
    <row r="156" spans="20:22" x14ac:dyDescent="0.2">
      <c r="T156">
        <v>2016</v>
      </c>
      <c r="U156" s="32">
        <f t="shared" si="18"/>
        <v>3243752.5340938494</v>
      </c>
      <c r="V156" s="56">
        <f t="shared" si="19"/>
        <v>0.49459541806918028</v>
      </c>
    </row>
    <row r="157" spans="20:22" x14ac:dyDescent="0.2">
      <c r="T157">
        <v>2017</v>
      </c>
      <c r="U157" s="32">
        <f t="shared" si="18"/>
        <v>3409979.9183875807</v>
      </c>
      <c r="V157" s="56">
        <f t="shared" si="19"/>
        <v>0.34796554479170771</v>
      </c>
    </row>
    <row r="158" spans="20:22" x14ac:dyDescent="0.2">
      <c r="T158">
        <v>2018</v>
      </c>
      <c r="U158" s="32">
        <f t="shared" si="18"/>
        <v>-6640858.9308222979</v>
      </c>
      <c r="V158" s="56">
        <f t="shared" si="19"/>
        <v>0.56239828921457491</v>
      </c>
    </row>
    <row r="159" spans="20:22" x14ac:dyDescent="0.2">
      <c r="T159" s="210">
        <v>2019</v>
      </c>
      <c r="U159" s="32">
        <f t="shared" si="18"/>
        <v>-284829.64189755917</v>
      </c>
      <c r="V159" s="56">
        <f t="shared" si="19"/>
        <v>0.51234540909281112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0ABB-D56C-4E55-8C8C-C5CAB788083B}">
  <sheetPr codeName="Sheet10"/>
  <dimension ref="A1:E18"/>
  <sheetViews>
    <sheetView workbookViewId="0">
      <selection sqref="A1:E19"/>
    </sheetView>
  </sheetViews>
  <sheetFormatPr defaultRowHeight="12.75" x14ac:dyDescent="0.2"/>
  <cols>
    <col min="1" max="1" width="22.6640625" customWidth="1"/>
    <col min="4" max="4" width="12.83203125" bestFit="1" customWidth="1"/>
  </cols>
  <sheetData>
    <row r="1" spans="1:5" x14ac:dyDescent="0.2">
      <c r="A1" t="s">
        <v>235</v>
      </c>
    </row>
    <row r="2" spans="1:5" x14ac:dyDescent="0.2">
      <c r="A2" t="s">
        <v>106</v>
      </c>
    </row>
    <row r="4" spans="1:5" x14ac:dyDescent="0.2">
      <c r="B4" t="s">
        <v>79</v>
      </c>
      <c r="C4" t="s">
        <v>80</v>
      </c>
      <c r="D4" t="s">
        <v>81</v>
      </c>
      <c r="E4" t="s">
        <v>82</v>
      </c>
    </row>
    <row r="5" spans="1:5" x14ac:dyDescent="0.2">
      <c r="A5" t="s">
        <v>83</v>
      </c>
      <c r="B5">
        <v>-4914232.5996199297</v>
      </c>
      <c r="C5">
        <v>1897523.5959804801</v>
      </c>
      <c r="D5">
        <v>-2.5898136971944501</v>
      </c>
      <c r="E5" s="51">
        <v>1.0733315663956799E-2</v>
      </c>
    </row>
    <row r="6" spans="1:5" x14ac:dyDescent="0.2">
      <c r="A6" t="s">
        <v>72</v>
      </c>
      <c r="B6">
        <v>-3448.3839296480301</v>
      </c>
      <c r="C6">
        <v>1023.73240803474</v>
      </c>
      <c r="D6">
        <v>-3.3684426736747599</v>
      </c>
      <c r="E6" s="51">
        <v>1.0032545598446601E-3</v>
      </c>
    </row>
    <row r="7" spans="1:5" x14ac:dyDescent="0.2">
      <c r="A7" t="s">
        <v>48</v>
      </c>
      <c r="B7">
        <v>51628.784623799802</v>
      </c>
      <c r="C7">
        <v>17691.688788793701</v>
      </c>
      <c r="D7">
        <v>2.91825078092617</v>
      </c>
      <c r="E7" s="51">
        <v>4.1699785817583901E-3</v>
      </c>
    </row>
    <row r="8" spans="1:5" x14ac:dyDescent="0.2">
      <c r="A8" t="s">
        <v>76</v>
      </c>
      <c r="B8">
        <v>371474.46890886797</v>
      </c>
      <c r="C8">
        <v>45499.021013093799</v>
      </c>
      <c r="D8">
        <v>8.1644497098512208</v>
      </c>
      <c r="E8" s="51">
        <v>2.8634554978857098E-13</v>
      </c>
    </row>
    <row r="9" spans="1:5" x14ac:dyDescent="0.2">
      <c r="A9" t="s">
        <v>19</v>
      </c>
      <c r="B9">
        <v>17737.029611154401</v>
      </c>
      <c r="C9">
        <v>1861.3147682306301</v>
      </c>
      <c r="D9">
        <v>9.5293014990770608</v>
      </c>
      <c r="E9" s="51">
        <v>1.5343801401664499E-16</v>
      </c>
    </row>
    <row r="10" spans="1:5" x14ac:dyDescent="0.2">
      <c r="A10" t="s">
        <v>177</v>
      </c>
      <c r="B10">
        <v>5839.0908830190001</v>
      </c>
      <c r="C10">
        <v>163.63741208565</v>
      </c>
      <c r="D10">
        <v>35.683104545571403</v>
      </c>
      <c r="E10" s="51">
        <v>1.0053653152977E-67</v>
      </c>
    </row>
    <row r="11" spans="1:5" x14ac:dyDescent="0.2">
      <c r="E11" s="51"/>
    </row>
    <row r="12" spans="1:5" x14ac:dyDescent="0.2">
      <c r="A12" t="s">
        <v>84</v>
      </c>
      <c r="B12">
        <v>12103263.8994413</v>
      </c>
      <c r="C12" t="s">
        <v>85</v>
      </c>
      <c r="D12">
        <v>1407990.09307244</v>
      </c>
      <c r="E12" s="51"/>
    </row>
    <row r="13" spans="1:5" x14ac:dyDescent="0.2">
      <c r="A13" t="s">
        <v>86</v>
      </c>
      <c r="B13">
        <v>22039085026485.398</v>
      </c>
      <c r="C13" t="s">
        <v>87</v>
      </c>
      <c r="D13">
        <v>418226.46165214601</v>
      </c>
      <c r="E13" s="51"/>
    </row>
    <row r="14" spans="1:5" x14ac:dyDescent="0.2">
      <c r="A14" t="s">
        <v>88</v>
      </c>
      <c r="B14">
        <v>0.91513608428909199</v>
      </c>
      <c r="C14" t="s">
        <v>89</v>
      </c>
      <c r="D14">
        <v>0.91176846858627802</v>
      </c>
    </row>
    <row r="15" spans="1:5" x14ac:dyDescent="0.2">
      <c r="A15" t="s">
        <v>234</v>
      </c>
      <c r="B15">
        <v>271.745996291815</v>
      </c>
      <c r="C15" t="s">
        <v>90</v>
      </c>
      <c r="D15" s="165">
        <v>1.0987289399062101E-65</v>
      </c>
    </row>
    <row r="16" spans="1:5" x14ac:dyDescent="0.2">
      <c r="A16" t="s">
        <v>91</v>
      </c>
      <c r="B16">
        <v>-1892.80830611068</v>
      </c>
      <c r="C16" t="s">
        <v>92</v>
      </c>
      <c r="D16" s="51">
        <v>3797.6166122213599</v>
      </c>
    </row>
    <row r="17" spans="1:4" x14ac:dyDescent="0.2">
      <c r="A17" t="s">
        <v>93</v>
      </c>
      <c r="B17">
        <v>3814.9134237568801</v>
      </c>
      <c r="C17" t="s">
        <v>94</v>
      </c>
      <c r="D17" s="51">
        <v>3804.6452428560801</v>
      </c>
    </row>
    <row r="18" spans="1:4" x14ac:dyDescent="0.2">
      <c r="A18" t="s">
        <v>95</v>
      </c>
      <c r="B18">
        <v>-2.4540147209104499E-2</v>
      </c>
      <c r="C18" t="s">
        <v>96</v>
      </c>
      <c r="D18" s="51">
        <v>2.0063731088572401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Monthly Data</vt:lpstr>
      <vt:lpstr>Economic</vt:lpstr>
      <vt:lpstr>Weather</vt:lpstr>
      <vt:lpstr>CDM</vt:lpstr>
      <vt:lpstr>2019-20 CDM</vt:lpstr>
      <vt:lpstr>Charts for Reasonableness</vt:lpstr>
      <vt:lpstr>Res PW</vt:lpstr>
      <vt:lpstr>Res Predicted Monthly</vt:lpstr>
      <vt:lpstr>GS&lt;50 OLS</vt:lpstr>
      <vt:lpstr>GS&lt;50 Predicted Monthly</vt:lpstr>
      <vt:lpstr>GS&gt;50 OLS</vt:lpstr>
      <vt:lpstr>GS&gt;50 Predicted Monthly</vt:lpstr>
      <vt:lpstr>Model Summary</vt:lpstr>
      <vt:lpstr>Res Normalized</vt:lpstr>
      <vt:lpstr>GS&lt;50 Normalized</vt:lpstr>
      <vt:lpstr>GS&gt;50 Normalized</vt:lpstr>
      <vt:lpstr>Normalized Annual Summary</vt:lpstr>
      <vt:lpstr>Customer Count</vt:lpstr>
      <vt:lpstr>kW Forecast</vt:lpstr>
      <vt:lpstr>CDM Adjustment</vt:lpstr>
      <vt:lpstr>Summary Tables</vt:lpstr>
      <vt:lpstr>App.2IB</vt:lpstr>
      <vt:lpstr>LRAMVA</vt:lpstr>
      <vt:lpstr>LRAMVA!_Hlk33611143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2018-12-19T20:07:02Z</dcterms:created>
  <dcterms:modified xsi:type="dcterms:W3CDTF">2020-03-17T22:40:52Z</dcterms:modified>
</cp:coreProperties>
</file>